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codeName="{320AAD7A-AEEB-3B57-35EE-6C7AAB037B02}"/>
  <workbookPr codeName="ThisWorkbook" defaultThemeVersion="124226"/>
  <mc:AlternateContent xmlns:mc="http://schemas.openxmlformats.org/markup-compatibility/2006">
    <mc:Choice Requires="x15">
      <x15ac:absPath xmlns:x15ac="http://schemas.microsoft.com/office/spreadsheetml/2010/11/ac" url="C:\Users\Bill\Dropbox\"/>
    </mc:Choice>
  </mc:AlternateContent>
  <workbookProtection workbookAlgorithmName="SHA-512" workbookHashValue="lvi+VwBfPxiY+w4rm37MNdIMIGE/XnfNYcSWz94u2nFbu5qupU9ut4ZExDUb5E+E5YZAmTeplQBsgz+gIIfveg==" workbookSaltValue="HMZ5GX6pgPB53dsfmxsBOg==" workbookSpinCount="100000" lockStructure="1"/>
  <bookViews>
    <workbookView xWindow="0" yWindow="30" windowWidth="15135" windowHeight="9900" xr2:uid="{00000000-000D-0000-FFFF-FFFF00000000}"/>
  </bookViews>
  <sheets>
    <sheet name="1040EZ answer key" sheetId="4" r:id="rId1"/>
    <sheet name="W2 calculator" sheetId="2" r:id="rId2"/>
    <sheet name="Form 1040 EZ calculator" sheetId="3" r:id="rId3"/>
    <sheet name="W2 printer" sheetId="6" r:id="rId4"/>
    <sheet name="Tax Rate Schedule" sheetId="5" r:id="rId5"/>
    <sheet name="Freeware Agreement" sheetId="7" r:id="rId6"/>
  </sheets>
  <definedNames>
    <definedName name="_xlnm.Database" localSheetId="0">'1040EZ answer key'!$A$13:$B$45</definedName>
    <definedName name="_xlnm.Database">#REF!</definedName>
    <definedName name="DataTable">'1040EZ answer key'!$A$13:$M$53</definedName>
    <definedName name="GreenCalcRow">'W2 calculator'!$11:$11</definedName>
    <definedName name="GreenRow">'1040EZ answer key'!$13:$13</definedName>
    <definedName name="Gross">'1040EZ answer key'!$A$13:$C$53</definedName>
    <definedName name="GrossIncome1">'1040EZ answer key'!$C$13</definedName>
    <definedName name="GrossIncomes">'1040EZ answer key'!$C$13:$C$53</definedName>
    <definedName name="GrossLast">'1040EZ answer key'!$C$53</definedName>
    <definedName name="LastCalcRow">'W2 calculator'!$A$50</definedName>
    <definedName name="LastRow">'1040EZ answer key'!$A$53</definedName>
    <definedName name="_xlnm.Print_Area" localSheetId="2">'Form 1040 EZ calculator'!$A$4:$C$33</definedName>
    <definedName name="_xlnm.Print_Area" localSheetId="3">'W2 printer'!$A$4:$C$27</definedName>
    <definedName name="_xlnm.Print_Titles" localSheetId="0">'1040EZ answer key'!$1:$12</definedName>
    <definedName name="_xlnm.Print_Titles" localSheetId="1">'W2 calculator'!$1:$9</definedName>
    <definedName name="RandomHigh">'1040EZ answer key'!$I$8</definedName>
    <definedName name="RandomLow">'1040EZ answer key'!$H$8</definedName>
    <definedName name="Students">'1040EZ answer key'!$A$13:$A$53</definedName>
    <definedName name="TaxTable">'Tax Rate Schedule'!$A$4:$C$9</definedName>
    <definedName name="W2Info">'W2 calculator'!$A$10:$L$50</definedName>
    <definedName name="WhiteClacRow">'W2 calculator'!$10:$10</definedName>
    <definedName name="WhiteRow">'1040EZ answer key'!$14:$14</definedName>
  </definedNames>
  <calcPr calcId="171027"/>
</workbook>
</file>

<file path=xl/calcChain.xml><?xml version="1.0" encoding="utf-8"?>
<calcChain xmlns="http://schemas.openxmlformats.org/spreadsheetml/2006/main">
  <c r="I52" i="4" l="1"/>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C16" i="3" l="1"/>
  <c r="A13" i="6"/>
  <c r="H15" i="4"/>
  <c r="H16" i="4"/>
  <c r="H17" i="4"/>
  <c r="J17" i="4" s="1"/>
  <c r="H18" i="4"/>
  <c r="H19" i="4"/>
  <c r="H20" i="4"/>
  <c r="H21" i="4"/>
  <c r="J21" i="4" s="1"/>
  <c r="H22" i="4"/>
  <c r="H23" i="4"/>
  <c r="H24" i="4"/>
  <c r="H25" i="4"/>
  <c r="H26" i="4"/>
  <c r="H27" i="4"/>
  <c r="H28" i="4"/>
  <c r="H29" i="4"/>
  <c r="J29" i="4" s="1"/>
  <c r="H30" i="4"/>
  <c r="H31" i="4"/>
  <c r="H32" i="4"/>
  <c r="H33" i="4"/>
  <c r="J33" i="4" s="1"/>
  <c r="H34" i="4"/>
  <c r="H35" i="4"/>
  <c r="J35" i="4" s="1"/>
  <c r="H36" i="4"/>
  <c r="H37" i="4"/>
  <c r="H38" i="4"/>
  <c r="H39" i="4"/>
  <c r="H40" i="4"/>
  <c r="H41" i="4"/>
  <c r="H42" i="4"/>
  <c r="H43" i="4"/>
  <c r="H44" i="4"/>
  <c r="H45" i="4"/>
  <c r="J45" i="4" s="1"/>
  <c r="H46" i="4"/>
  <c r="H47" i="4"/>
  <c r="J47" i="4" s="1"/>
  <c r="H48" i="4"/>
  <c r="H49" i="4"/>
  <c r="H50" i="4"/>
  <c r="H51" i="4"/>
  <c r="J51" i="4" s="1"/>
  <c r="H52" i="4"/>
  <c r="H14" i="4"/>
  <c r="H13" i="4"/>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D52" i="4"/>
  <c r="E52" i="4" s="1"/>
  <c r="D14" i="4"/>
  <c r="E14" i="4" s="1"/>
  <c r="D13" i="4"/>
  <c r="E13" i="4" s="1"/>
  <c r="C9" i="3"/>
  <c r="C43" i="2"/>
  <c r="G43" i="2" s="1"/>
  <c r="C27" i="2"/>
  <c r="G27" i="2" s="1"/>
  <c r="C15" i="2"/>
  <c r="G15" i="2" s="1"/>
  <c r="C46" i="2"/>
  <c r="G46" i="2" s="1"/>
  <c r="C38" i="2"/>
  <c r="G38" i="2" s="1"/>
  <c r="C30" i="2"/>
  <c r="G30" i="2" s="1"/>
  <c r="C28" i="2"/>
  <c r="G28" i="2" s="1"/>
  <c r="C26" i="2"/>
  <c r="G26" i="2" s="1"/>
  <c r="C24" i="2"/>
  <c r="G24" i="2" s="1"/>
  <c r="C22" i="2"/>
  <c r="G22" i="2" s="1"/>
  <c r="C16" i="2"/>
  <c r="G16" i="2" s="1"/>
  <c r="C49" i="2"/>
  <c r="G49" i="2" s="1"/>
  <c r="B49" i="2"/>
  <c r="A49" i="2"/>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C45" i="2"/>
  <c r="G45" i="2" s="1"/>
  <c r="C41" i="2"/>
  <c r="G41" i="2" s="1"/>
  <c r="C37" i="2"/>
  <c r="G37" i="2" s="1"/>
  <c r="C33" i="2"/>
  <c r="G33" i="2" s="1"/>
  <c r="C29" i="2"/>
  <c r="G29" i="2" s="1"/>
  <c r="C25" i="2"/>
  <c r="G25" i="2" s="1"/>
  <c r="C21" i="2"/>
  <c r="G21" i="2" s="1"/>
  <c r="C17" i="2"/>
  <c r="G17" i="2" s="1"/>
  <c r="C13" i="2"/>
  <c r="G13" i="2" s="1"/>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A12" i="2"/>
  <c r="B11" i="2"/>
  <c r="A11" i="2"/>
  <c r="A10" i="2"/>
  <c r="C13" i="3"/>
  <c r="B10" i="2"/>
  <c r="A13" i="2"/>
  <c r="A14" i="2"/>
  <c r="A15" i="2"/>
  <c r="A16" i="2"/>
  <c r="A17" i="2"/>
  <c r="A18" i="2"/>
  <c r="A19" i="2"/>
  <c r="A20" i="2"/>
  <c r="A21" i="2"/>
  <c r="A22" i="2"/>
  <c r="A23" i="2"/>
  <c r="A24" i="2"/>
  <c r="A25" i="2"/>
  <c r="A26" i="2"/>
  <c r="A27" i="2"/>
  <c r="A28" i="2"/>
  <c r="A29" i="2"/>
  <c r="B4" i="3"/>
  <c r="A30" i="2"/>
  <c r="A31" i="2"/>
  <c r="A32" i="2"/>
  <c r="A33" i="2"/>
  <c r="A34" i="2"/>
  <c r="A35" i="2"/>
  <c r="A36" i="2"/>
  <c r="A37" i="2"/>
  <c r="A38" i="2"/>
  <c r="A39" i="2"/>
  <c r="A40" i="2"/>
  <c r="A41" i="2"/>
  <c r="A42" i="2"/>
  <c r="A43" i="2"/>
  <c r="A44" i="2"/>
  <c r="A45" i="2"/>
  <c r="A46" i="2"/>
  <c r="A47" i="2"/>
  <c r="A48" i="2"/>
  <c r="C11" i="2"/>
  <c r="G11" i="2" s="1"/>
  <c r="C19" i="2"/>
  <c r="G19" i="2" s="1"/>
  <c r="C23" i="2"/>
  <c r="G23" i="2" s="1"/>
  <c r="C31" i="2"/>
  <c r="G31" i="2" s="1"/>
  <c r="C35" i="2"/>
  <c r="H35" i="2" s="1"/>
  <c r="C39" i="2"/>
  <c r="G39" i="2" s="1"/>
  <c r="C47" i="2"/>
  <c r="G47" i="2" s="1"/>
  <c r="C12" i="2"/>
  <c r="G12" i="2" s="1"/>
  <c r="C14" i="2"/>
  <c r="G14" i="2" s="1"/>
  <c r="C18" i="2"/>
  <c r="G18" i="2" s="1"/>
  <c r="C20" i="2"/>
  <c r="G20" i="2" s="1"/>
  <c r="C32" i="2"/>
  <c r="G32" i="2" s="1"/>
  <c r="C34" i="2"/>
  <c r="G34" i="2" s="1"/>
  <c r="C36" i="2"/>
  <c r="D36" i="2" s="1"/>
  <c r="C40" i="2"/>
  <c r="G40" i="2" s="1"/>
  <c r="C42" i="2"/>
  <c r="G42" i="2" s="1"/>
  <c r="C44" i="2"/>
  <c r="G44" i="2" s="1"/>
  <c r="C48" i="2"/>
  <c r="G48" i="2" s="1"/>
  <c r="E51" i="4"/>
  <c r="C10" i="2"/>
  <c r="G10" i="2" s="1"/>
  <c r="C15" i="3"/>
  <c r="C17" i="3" s="1"/>
  <c r="H45" i="2"/>
  <c r="H33" i="2"/>
  <c r="F13" i="2"/>
  <c r="H13" i="2"/>
  <c r="E45" i="2"/>
  <c r="D13" i="2"/>
  <c r="D17" i="2"/>
  <c r="G51" i="4" l="1"/>
  <c r="E13" i="2"/>
  <c r="I13" i="2" s="1"/>
  <c r="J13" i="2" s="1"/>
  <c r="K13" i="2" s="1"/>
  <c r="L13" i="2" s="1"/>
  <c r="D46" i="2"/>
  <c r="F46" i="2"/>
  <c r="H47" i="2"/>
  <c r="H26" i="2"/>
  <c r="H46" i="2"/>
  <c r="D41" i="2"/>
  <c r="D28" i="2"/>
  <c r="D15" i="2"/>
  <c r="E46" i="2"/>
  <c r="J13" i="4"/>
  <c r="G38" i="4"/>
  <c r="N38" i="4" s="1"/>
  <c r="K38" i="4" s="1"/>
  <c r="G45" i="4"/>
  <c r="G49" i="4"/>
  <c r="J31" i="4"/>
  <c r="D47" i="2"/>
  <c r="H17" i="2"/>
  <c r="H49" i="2"/>
  <c r="C10" i="3"/>
  <c r="C12" i="3" s="1"/>
  <c r="C14" i="3" s="1"/>
  <c r="E33" i="2"/>
  <c r="D33" i="2"/>
  <c r="D30" i="2"/>
  <c r="F17" i="2"/>
  <c r="E17" i="2"/>
  <c r="F33" i="2"/>
  <c r="G22" i="4"/>
  <c r="J52" i="4"/>
  <c r="J40" i="4"/>
  <c r="H24" i="2"/>
  <c r="E43" i="2"/>
  <c r="D44" i="2"/>
  <c r="G47" i="4"/>
  <c r="N47" i="4" s="1"/>
  <c r="K47" i="4" s="1"/>
  <c r="M47" i="4" s="1"/>
  <c r="H39" i="2"/>
  <c r="D37" i="2"/>
  <c r="E47" i="2"/>
  <c r="F23" i="2"/>
  <c r="D24" i="2"/>
  <c r="H23" i="2"/>
  <c r="E23" i="2"/>
  <c r="E24" i="2"/>
  <c r="E21" i="2"/>
  <c r="F14" i="2"/>
  <c r="H18" i="2"/>
  <c r="F24" i="2"/>
  <c r="G37" i="4"/>
  <c r="N37" i="4" s="1"/>
  <c r="K37" i="4" s="1"/>
  <c r="F45" i="2"/>
  <c r="H43" i="2"/>
  <c r="D43" i="2"/>
  <c r="E28" i="2"/>
  <c r="G42" i="4"/>
  <c r="N42" i="4" s="1"/>
  <c r="K42" i="4" s="1"/>
  <c r="F29" i="2"/>
  <c r="E29" i="2"/>
  <c r="F43" i="2"/>
  <c r="D45" i="2"/>
  <c r="I45" i="2" s="1"/>
  <c r="J45" i="2" s="1"/>
  <c r="K45" i="2" s="1"/>
  <c r="L45" i="2" s="1"/>
  <c r="J14" i="4"/>
  <c r="J42" i="4"/>
  <c r="J38" i="4"/>
  <c r="G48" i="4"/>
  <c r="N48" i="4" s="1"/>
  <c r="K48" i="4" s="1"/>
  <c r="G36" i="4"/>
  <c r="H37" i="2"/>
  <c r="E34" i="2"/>
  <c r="E15" i="2"/>
  <c r="F37" i="2"/>
  <c r="D21" i="2"/>
  <c r="E39" i="2"/>
  <c r="E26" i="2"/>
  <c r="E37" i="2"/>
  <c r="H14" i="2"/>
  <c r="D49" i="2"/>
  <c r="F34" i="2"/>
  <c r="F26" i="2"/>
  <c r="D26" i="2"/>
  <c r="E49" i="2"/>
  <c r="F49" i="2"/>
  <c r="D10" i="2"/>
  <c r="C9" i="6" s="1"/>
  <c r="E14" i="2"/>
  <c r="D14" i="2"/>
  <c r="G43" i="4"/>
  <c r="N43" i="4" s="1"/>
  <c r="K43" i="4" s="1"/>
  <c r="G27" i="4"/>
  <c r="N27" i="4" s="1"/>
  <c r="J48" i="4"/>
  <c r="J44" i="4"/>
  <c r="H10" i="2"/>
  <c r="C11" i="6" s="1"/>
  <c r="J36" i="4"/>
  <c r="J32" i="4"/>
  <c r="J28" i="4"/>
  <c r="J24" i="4"/>
  <c r="F30" i="2"/>
  <c r="E44" i="2"/>
  <c r="D34" i="2"/>
  <c r="G18" i="4"/>
  <c r="N18" i="4" s="1"/>
  <c r="G34" i="4"/>
  <c r="N34" i="4" s="1"/>
  <c r="K34" i="4" s="1"/>
  <c r="G46" i="4"/>
  <c r="N46" i="4" s="1"/>
  <c r="K46" i="4" s="1"/>
  <c r="F42" i="2"/>
  <c r="E31" i="2"/>
  <c r="H41" i="2"/>
  <c r="F10" i="2"/>
  <c r="C23" i="3" s="1"/>
  <c r="E30" i="2"/>
  <c r="H22" i="2"/>
  <c r="E27" i="2"/>
  <c r="D27" i="2"/>
  <c r="H27" i="2"/>
  <c r="H31" i="2"/>
  <c r="H21" i="2"/>
  <c r="F21" i="2"/>
  <c r="D48" i="2"/>
  <c r="H30" i="2"/>
  <c r="D31" i="2"/>
  <c r="F27" i="2"/>
  <c r="D22" i="2"/>
  <c r="H25" i="2"/>
  <c r="E25" i="2"/>
  <c r="F22" i="2"/>
  <c r="E38" i="2"/>
  <c r="D12" i="2"/>
  <c r="D38" i="2"/>
  <c r="H34" i="2"/>
  <c r="H48" i="2"/>
  <c r="D25" i="2"/>
  <c r="F11" i="2"/>
  <c r="F25" i="2"/>
  <c r="E22" i="2"/>
  <c r="E42" i="2"/>
  <c r="H38" i="2"/>
  <c r="F31" i="2"/>
  <c r="H40" i="2"/>
  <c r="F38" i="2"/>
  <c r="F47" i="2"/>
  <c r="F18" i="2"/>
  <c r="E18" i="2"/>
  <c r="E32" i="2"/>
  <c r="H15" i="2"/>
  <c r="F15" i="2"/>
  <c r="D11" i="2"/>
  <c r="D42" i="2"/>
  <c r="E11" i="2"/>
  <c r="D32" i="2"/>
  <c r="H11" i="2"/>
  <c r="F39" i="2"/>
  <c r="H32" i="2"/>
  <c r="H42" i="2"/>
  <c r="D39" i="2"/>
  <c r="H19" i="2"/>
  <c r="G50" i="4"/>
  <c r="N50" i="4" s="1"/>
  <c r="K50" i="4" s="1"/>
  <c r="G19" i="4"/>
  <c r="J20" i="4"/>
  <c r="J16" i="4"/>
  <c r="D40" i="2"/>
  <c r="H20" i="2"/>
  <c r="D23" i="2"/>
  <c r="G23" i="4"/>
  <c r="N23" i="4" s="1"/>
  <c r="K23" i="4" s="1"/>
  <c r="G26" i="4"/>
  <c r="N26" i="4" s="1"/>
  <c r="K26" i="4" s="1"/>
  <c r="J27" i="4"/>
  <c r="J23" i="4"/>
  <c r="J19" i="4"/>
  <c r="J15" i="4"/>
  <c r="E12" i="2"/>
  <c r="E40" i="2"/>
  <c r="H12" i="2"/>
  <c r="F12" i="2"/>
  <c r="G15" i="4"/>
  <c r="N15" i="4" s="1"/>
  <c r="K15" i="4" s="1"/>
  <c r="G35" i="4"/>
  <c r="N35" i="4" s="1"/>
  <c r="K35" i="4" s="1"/>
  <c r="B9" i="6"/>
  <c r="G25" i="4"/>
  <c r="N25" i="4" s="1"/>
  <c r="K25" i="4" s="1"/>
  <c r="G29" i="4"/>
  <c r="N29" i="4" s="1"/>
  <c r="K29" i="4" s="1"/>
  <c r="G31" i="4"/>
  <c r="N31" i="4" s="1"/>
  <c r="K31" i="4" s="1"/>
  <c r="G17" i="4"/>
  <c r="N17" i="4" s="1"/>
  <c r="K17" i="4" s="1"/>
  <c r="M17" i="4" s="1"/>
  <c r="G33" i="4"/>
  <c r="N33" i="4" s="1"/>
  <c r="K33" i="4" s="1"/>
  <c r="M33" i="4" s="1"/>
  <c r="G30" i="4"/>
  <c r="N30" i="4" s="1"/>
  <c r="K30" i="4" s="1"/>
  <c r="G39" i="4"/>
  <c r="N39" i="4" s="1"/>
  <c r="K39" i="4" s="1"/>
  <c r="I46" i="2"/>
  <c r="J46" i="2" s="1"/>
  <c r="K46" i="2" s="1"/>
  <c r="L46" i="2" s="1"/>
  <c r="G20" i="4"/>
  <c r="N20" i="4" s="1"/>
  <c r="K20" i="4" s="1"/>
  <c r="G14" i="4"/>
  <c r="N14" i="4" s="1"/>
  <c r="K14" i="4" s="1"/>
  <c r="G52" i="4"/>
  <c r="G13" i="4"/>
  <c r="N13" i="4" s="1"/>
  <c r="K13" i="4" s="1"/>
  <c r="G44" i="4"/>
  <c r="N44" i="4" s="1"/>
  <c r="K44" i="4" s="1"/>
  <c r="G41" i="4"/>
  <c r="N41" i="4" s="1"/>
  <c r="K41" i="4" s="1"/>
  <c r="G40" i="4"/>
  <c r="N40" i="4" s="1"/>
  <c r="K40" i="4" s="1"/>
  <c r="G32" i="4"/>
  <c r="N32" i="4" s="1"/>
  <c r="K32" i="4" s="1"/>
  <c r="G28" i="4"/>
  <c r="N28" i="4" s="1"/>
  <c r="K28" i="4" s="1"/>
  <c r="G24" i="4"/>
  <c r="G21" i="4"/>
  <c r="N21" i="4" s="1"/>
  <c r="K21" i="4" s="1"/>
  <c r="G16" i="4"/>
  <c r="N16" i="4" s="1"/>
  <c r="K16" i="4" s="1"/>
  <c r="J18" i="4"/>
  <c r="J30" i="4"/>
  <c r="N49" i="4"/>
  <c r="K49" i="4" s="1"/>
  <c r="N52" i="4"/>
  <c r="K52" i="4" s="1"/>
  <c r="B11" i="6"/>
  <c r="C26" i="3"/>
  <c r="N19" i="4"/>
  <c r="K19" i="4" s="1"/>
  <c r="K27" i="4"/>
  <c r="C27" i="3"/>
  <c r="C7" i="6"/>
  <c r="H29" i="2"/>
  <c r="F28" i="2"/>
  <c r="E41" i="2"/>
  <c r="H28" i="2"/>
  <c r="E16" i="2"/>
  <c r="F32" i="2"/>
  <c r="E20" i="2"/>
  <c r="E48" i="2"/>
  <c r="D18" i="2"/>
  <c r="H36" i="2"/>
  <c r="H44" i="2"/>
  <c r="F44" i="2"/>
  <c r="E35" i="2"/>
  <c r="E10" i="2"/>
  <c r="C25" i="3" s="1"/>
  <c r="F48" i="2"/>
  <c r="F36" i="2"/>
  <c r="F35" i="2"/>
  <c r="I33" i="2"/>
  <c r="J33" i="2" s="1"/>
  <c r="K33" i="2" s="1"/>
  <c r="L33" i="2" s="1"/>
  <c r="J39" i="4"/>
  <c r="N22" i="4"/>
  <c r="K22" i="4" s="1"/>
  <c r="N51" i="4"/>
  <c r="K51" i="4" s="1"/>
  <c r="N36" i="4"/>
  <c r="K36" i="4" s="1"/>
  <c r="D29" i="2"/>
  <c r="B7" i="6"/>
  <c r="D16" i="2"/>
  <c r="N45" i="4"/>
  <c r="K45" i="4" s="1"/>
  <c r="F20" i="2"/>
  <c r="E19" i="2"/>
  <c r="D19" i="2"/>
  <c r="D35" i="2"/>
  <c r="F19" i="2"/>
  <c r="G36" i="2"/>
  <c r="G35" i="2"/>
  <c r="J26" i="4"/>
  <c r="J41" i="4"/>
  <c r="J50" i="4"/>
  <c r="F41" i="2"/>
  <c r="H16" i="2"/>
  <c r="E36" i="2"/>
  <c r="D20" i="2"/>
  <c r="F16" i="2"/>
  <c r="J22" i="4"/>
  <c r="J25" i="4"/>
  <c r="J34" i="4"/>
  <c r="J37" i="4"/>
  <c r="J43" i="4"/>
  <c r="J46" i="4"/>
  <c r="J49" i="4"/>
  <c r="F40" i="2"/>
  <c r="I17" i="2" l="1"/>
  <c r="J17" i="2" s="1"/>
  <c r="K17" i="2" s="1"/>
  <c r="L17" i="2" s="1"/>
  <c r="I39" i="2"/>
  <c r="J39" i="2" s="1"/>
  <c r="K39" i="2" s="1"/>
  <c r="L39" i="2" s="1"/>
  <c r="I47" i="2"/>
  <c r="J47" i="2" s="1"/>
  <c r="K47" i="2" s="1"/>
  <c r="L47" i="2" s="1"/>
  <c r="I43" i="2"/>
  <c r="J43" i="2" s="1"/>
  <c r="K43" i="2" s="1"/>
  <c r="L43" i="2" s="1"/>
  <c r="L38" i="4"/>
  <c r="L34" i="4"/>
  <c r="M38" i="4"/>
  <c r="I24" i="2"/>
  <c r="J24" i="2" s="1"/>
  <c r="K24" i="2" s="1"/>
  <c r="L24" i="2" s="1"/>
  <c r="K18" i="4"/>
  <c r="M18" i="4" s="1"/>
  <c r="L43" i="4"/>
  <c r="M27" i="4"/>
  <c r="L47" i="4"/>
  <c r="M42" i="4"/>
  <c r="I15" i="2"/>
  <c r="J15" i="2" s="1"/>
  <c r="K15" i="2" s="1"/>
  <c r="L15" i="2" s="1"/>
  <c r="I23" i="2"/>
  <c r="J23" i="2" s="1"/>
  <c r="K23" i="2" s="1"/>
  <c r="L23" i="2" s="1"/>
  <c r="C24" i="3"/>
  <c r="L22" i="4"/>
  <c r="I21" i="2"/>
  <c r="J21" i="2" s="1"/>
  <c r="K21" i="2" s="1"/>
  <c r="L21" i="2" s="1"/>
  <c r="I27" i="2"/>
  <c r="J27" i="2" s="1"/>
  <c r="K27" i="2" s="1"/>
  <c r="L27" i="2" s="1"/>
  <c r="I26" i="2"/>
  <c r="J26" i="2" s="1"/>
  <c r="K26" i="2" s="1"/>
  <c r="L26" i="2" s="1"/>
  <c r="I37" i="2"/>
  <c r="J37" i="2" s="1"/>
  <c r="K37" i="2" s="1"/>
  <c r="L37" i="2" s="1"/>
  <c r="I40" i="2"/>
  <c r="J40" i="2" s="1"/>
  <c r="K40" i="2" s="1"/>
  <c r="L40" i="2" s="1"/>
  <c r="I18" i="2"/>
  <c r="J18" i="2" s="1"/>
  <c r="K18" i="2" s="1"/>
  <c r="L18" i="2" s="1"/>
  <c r="I14" i="2"/>
  <c r="J14" i="2" s="1"/>
  <c r="K14" i="2" s="1"/>
  <c r="L14" i="2" s="1"/>
  <c r="L42" i="4"/>
  <c r="I38" i="2"/>
  <c r="J38" i="2" s="1"/>
  <c r="K38" i="2" s="1"/>
  <c r="L38" i="2" s="1"/>
  <c r="I49" i="2"/>
  <c r="J49" i="2" s="1"/>
  <c r="K49" i="2" s="1"/>
  <c r="L49" i="2" s="1"/>
  <c r="I41" i="2"/>
  <c r="J41" i="2" s="1"/>
  <c r="K41" i="2" s="1"/>
  <c r="L41" i="2" s="1"/>
  <c r="I34" i="2"/>
  <c r="J34" i="2" s="1"/>
  <c r="K34" i="2" s="1"/>
  <c r="L34" i="2" s="1"/>
  <c r="N24" i="4"/>
  <c r="K24" i="4" s="1"/>
  <c r="M43" i="4"/>
  <c r="I11" i="2"/>
  <c r="J11" i="2" s="1"/>
  <c r="K11" i="2" s="1"/>
  <c r="L11" i="2" s="1"/>
  <c r="I25" i="2"/>
  <c r="J25" i="2" s="1"/>
  <c r="K25" i="2" s="1"/>
  <c r="L25" i="2" s="1"/>
  <c r="I30" i="2"/>
  <c r="J30" i="2" s="1"/>
  <c r="K30" i="2" s="1"/>
  <c r="L30" i="2" s="1"/>
  <c r="I20" i="2"/>
  <c r="J20" i="2" s="1"/>
  <c r="K20" i="2" s="1"/>
  <c r="L20" i="2" s="1"/>
  <c r="I44" i="2"/>
  <c r="J44" i="2" s="1"/>
  <c r="K44" i="2" s="1"/>
  <c r="L44" i="2" s="1"/>
  <c r="I31" i="2"/>
  <c r="J31" i="2" s="1"/>
  <c r="K31" i="2" s="1"/>
  <c r="L31" i="2" s="1"/>
  <c r="I42" i="2"/>
  <c r="J42" i="2" s="1"/>
  <c r="K42" i="2" s="1"/>
  <c r="L42" i="2" s="1"/>
  <c r="I22" i="2"/>
  <c r="J22" i="2" s="1"/>
  <c r="K22" i="2" s="1"/>
  <c r="L22" i="2" s="1"/>
  <c r="I29" i="2"/>
  <c r="J29" i="2" s="1"/>
  <c r="K29" i="2" s="1"/>
  <c r="L29" i="2" s="1"/>
  <c r="I32" i="2"/>
  <c r="J32" i="2" s="1"/>
  <c r="K32" i="2" s="1"/>
  <c r="L32" i="2" s="1"/>
  <c r="I10" i="2"/>
  <c r="C30" i="3" s="1"/>
  <c r="I36" i="2"/>
  <c r="J36" i="2" s="1"/>
  <c r="K36" i="2" s="1"/>
  <c r="L36" i="2" s="1"/>
  <c r="I12" i="2"/>
  <c r="J12" i="2" s="1"/>
  <c r="K12" i="2" s="1"/>
  <c r="L12" i="2" s="1"/>
  <c r="M28" i="4"/>
  <c r="L28" i="4"/>
  <c r="M16" i="4"/>
  <c r="L16" i="4"/>
  <c r="L37" i="4"/>
  <c r="L50" i="4"/>
  <c r="M41" i="4"/>
  <c r="M34" i="4"/>
  <c r="L49" i="4"/>
  <c r="M50" i="4"/>
  <c r="I35" i="2"/>
  <c r="J35" i="2" s="1"/>
  <c r="K35" i="2" s="1"/>
  <c r="L35" i="2" s="1"/>
  <c r="I19" i="2"/>
  <c r="J19" i="2" s="1"/>
  <c r="K19" i="2" s="1"/>
  <c r="L19" i="2" s="1"/>
  <c r="M22" i="4"/>
  <c r="I48" i="2"/>
  <c r="J48" i="2" s="1"/>
  <c r="K48" i="2" s="1"/>
  <c r="L48" i="2" s="1"/>
  <c r="I28" i="2"/>
  <c r="J28" i="2" s="1"/>
  <c r="K28" i="2" s="1"/>
  <c r="L28" i="2" s="1"/>
  <c r="M26" i="4"/>
  <c r="M46" i="4"/>
  <c r="M21" i="4"/>
  <c r="L21" i="4"/>
  <c r="M30" i="4"/>
  <c r="L30" i="4"/>
  <c r="L48" i="4"/>
  <c r="M48" i="4"/>
  <c r="M51" i="4"/>
  <c r="L51" i="4"/>
  <c r="M14" i="4"/>
  <c r="L14" i="4"/>
  <c r="M19" i="4"/>
  <c r="L19" i="4"/>
  <c r="L32" i="4"/>
  <c r="M32" i="4"/>
  <c r="L39" i="4"/>
  <c r="M39" i="4"/>
  <c r="M15" i="4"/>
  <c r="L15" i="4"/>
  <c r="M13" i="4"/>
  <c r="L13" i="4"/>
  <c r="C18" i="3"/>
  <c r="L25" i="4"/>
  <c r="M25" i="4"/>
  <c r="M44" i="4"/>
  <c r="L44" i="4"/>
  <c r="M31" i="4"/>
  <c r="L31" i="4"/>
  <c r="M29" i="4"/>
  <c r="L29" i="4"/>
  <c r="M36" i="4"/>
  <c r="L36" i="4"/>
  <c r="M45" i="4"/>
  <c r="L45" i="4"/>
  <c r="M20" i="4"/>
  <c r="L20" i="4"/>
  <c r="M23" i="4"/>
  <c r="L23" i="4"/>
  <c r="M35" i="4"/>
  <c r="L35" i="4"/>
  <c r="L41" i="4"/>
  <c r="L33" i="4"/>
  <c r="L27" i="4"/>
  <c r="L17" i="4"/>
  <c r="M49" i="4"/>
  <c r="M37" i="4"/>
  <c r="I16" i="2"/>
  <c r="J16" i="2" s="1"/>
  <c r="K16" i="2" s="1"/>
  <c r="L16" i="2" s="1"/>
  <c r="L46" i="4"/>
  <c r="M52" i="4"/>
  <c r="L52" i="4"/>
  <c r="L40" i="4"/>
  <c r="M40" i="4"/>
  <c r="L26" i="4"/>
  <c r="L18" i="4" l="1"/>
  <c r="M24" i="4"/>
  <c r="L24" i="4"/>
  <c r="J10" i="2"/>
  <c r="K10" i="2" s="1"/>
  <c r="C20" i="3"/>
  <c r="C19" i="3"/>
  <c r="C31" i="3" l="1"/>
  <c r="L10" i="2"/>
  <c r="C33" i="3" s="1"/>
  <c r="C32" i="3"/>
</calcChain>
</file>

<file path=xl/sharedStrings.xml><?xml version="1.0" encoding="utf-8"?>
<sst xmlns="http://schemas.openxmlformats.org/spreadsheetml/2006/main" count="178" uniqueCount="127">
  <si>
    <t>Tax</t>
  </si>
  <si>
    <t>Gross</t>
  </si>
  <si>
    <t>Fed Tax</t>
  </si>
  <si>
    <t>State Tax</t>
  </si>
  <si>
    <t>SDI</t>
  </si>
  <si>
    <t>Monthly</t>
  </si>
  <si>
    <t>Weekly</t>
  </si>
  <si>
    <t>Line #</t>
  </si>
  <si>
    <t>Taxable Income</t>
  </si>
  <si>
    <t>Refund</t>
  </si>
  <si>
    <t>withholding rate</t>
  </si>
  <si>
    <t>Student</t>
  </si>
  <si>
    <t>interest</t>
  </si>
  <si>
    <t>state tax rate</t>
  </si>
  <si>
    <t>SDI rate</t>
  </si>
  <si>
    <t>standard deduction</t>
  </si>
  <si>
    <t>FICA rate</t>
  </si>
  <si>
    <t>FICA</t>
  </si>
  <si>
    <t>Medicare rate</t>
  </si>
  <si>
    <t>Medicare</t>
  </si>
  <si>
    <t>Line 1</t>
  </si>
  <si>
    <t>Line 2</t>
  </si>
  <si>
    <t>Line 4</t>
  </si>
  <si>
    <t>Line 5</t>
  </si>
  <si>
    <t>Line 6</t>
  </si>
  <si>
    <t>Line 7</t>
  </si>
  <si>
    <t>Line 10</t>
  </si>
  <si>
    <t>Last name</t>
  </si>
  <si>
    <t>First name</t>
  </si>
  <si>
    <t>Instructions:</t>
  </si>
  <si>
    <t>The contents of cells with blue backgrounds</t>
  </si>
  <si>
    <t>can be changed. Other cells are protected.</t>
  </si>
  <si>
    <t>Blue cells indicate places where changes can be made.</t>
  </si>
  <si>
    <t>Other cells are protected so formulas will not be erased.</t>
  </si>
  <si>
    <t>Interest</t>
  </si>
  <si>
    <t>Gross Income</t>
  </si>
  <si>
    <t>Withholding</t>
  </si>
  <si>
    <t>Total Paid</t>
  </si>
  <si>
    <t>1040EZ</t>
  </si>
  <si>
    <t>Daily</t>
  </si>
  <si>
    <t>Standard</t>
  </si>
  <si>
    <t>Deduction</t>
  </si>
  <si>
    <t>Taxable</t>
  </si>
  <si>
    <t>Income</t>
  </si>
  <si>
    <t>Adjusted</t>
  </si>
  <si>
    <t>To add or delete rows, click on the appropriate button below. Macros must be enabled for the buttons to work.</t>
  </si>
  <si>
    <t>To add or delete rows, use the buttons on the 1040EZ answer key tab.</t>
  </si>
  <si>
    <t>Yearly</t>
  </si>
  <si>
    <t>Net Income</t>
  </si>
  <si>
    <t>Federal Income Tax</t>
  </si>
  <si>
    <t>MediCare</t>
  </si>
  <si>
    <t>State Income Tax</t>
  </si>
  <si>
    <t>SDI (State Disability Income)</t>
  </si>
  <si>
    <t>8a</t>
  </si>
  <si>
    <t>Unemployment compensation</t>
  </si>
  <si>
    <t>Net Income (take home pay)</t>
  </si>
  <si>
    <t>W-2 Data (withholding totals)</t>
  </si>
  <si>
    <t>Earned income credit</t>
  </si>
  <si>
    <t>Interest income</t>
  </si>
  <si>
    <t>Adjusted gross income</t>
  </si>
  <si>
    <t>Standard deduction</t>
  </si>
  <si>
    <t>Taxable income</t>
  </si>
  <si>
    <t>Total wages from W-2 box 1</t>
  </si>
  <si>
    <t>Fed tax withheld (W-2 box 2)</t>
  </si>
  <si>
    <t>Total payments</t>
  </si>
  <si>
    <t>Amount due</t>
  </si>
  <si>
    <t>Select the last name of the student whose answer sheet you want to see</t>
  </si>
  <si>
    <t xml:space="preserve"> by clicking the blue drop down box, then clicking on the name you want.</t>
  </si>
  <si>
    <t>Amount Due</t>
  </si>
  <si>
    <t>($99,999 max)</t>
  </si>
  <si>
    <t>Clicking the buttons adds rows to the bottom of the list, and deletes them from the bottom of the list.</t>
  </si>
  <si>
    <t>Once you've set names and gross incomes, copy their completed blue entries to Tax_W2.xls for use in preparing W-2 forms.</t>
  </si>
  <si>
    <t>FOR USE IN CLASS ASSIGNMENTS ONLY</t>
  </si>
  <si>
    <t>c Employer's Name</t>
  </si>
  <si>
    <t>1 Wages, tips, other       compensation</t>
  </si>
  <si>
    <t>Type Your Class Name Here</t>
  </si>
  <si>
    <t>Type Your School Name Here</t>
  </si>
  <si>
    <t>City, State Zip</t>
  </si>
  <si>
    <t>b Student's social security number</t>
  </si>
  <si>
    <t xml:space="preserve">     123-45-6789</t>
  </si>
  <si>
    <t>d Student's Name</t>
  </si>
  <si>
    <t>Wage and Tax Statement</t>
  </si>
  <si>
    <t xml:space="preserve">              COPY B</t>
  </si>
  <si>
    <t>Department of the Treasury - IRS</t>
  </si>
  <si>
    <t>This information would be furnished to the IRS and appropriate State officials</t>
  </si>
  <si>
    <t>Would be filed with the student's Federal Tax Return</t>
  </si>
  <si>
    <t>19 - This amount is withheld from your pay and sent to the state government's DISABILITY INSURANCE FUND, often called WORKER'S COMPENSATION.  Workers injured on the job, who are paying into this fund, can draw from it to help cover their expenses while they are unable to work.</t>
  </si>
  <si>
    <t>This is a simplified version of FORM W2</t>
  </si>
  <si>
    <t>OMB No. 1545-0008                                   BPR125A 10/93</t>
  </si>
  <si>
    <t>BOX - CONTENT EXPLANATIONS</t>
  </si>
  <si>
    <t>2 - We would have taken this amount from what you earned, and paid it to the federal government instead of you.  The law requires that this be done to make sure that you don't spend what you'll owe in taxes at the end of the year.  This process is called WITHHOLDING.</t>
  </si>
  <si>
    <t>4 - We would have "withheld" this amount from your paycheck and paid part of it to the federal government to go into the SOCIAL SECURITY TRUST FUND. After paying into this fund for several years, you (and/or your family) are entitled to collect retirement and/or disability benefits when you become eligible. In addition, because you'd pay the remaining withholding in this category to the MEDICARE trust fund, you will become eligible to collect MEDICARE benefits should you ever need them. As an employer, we would have to send an amount equal to your withholding for both trust funds as an additional contribution to your account.</t>
  </si>
  <si>
    <t>3 Social Security Wages</t>
  </si>
  <si>
    <t>Type your school and class information in boxes A7, A8 and A9.</t>
  </si>
  <si>
    <t>Instructions: pick a student's last name from the drop down box in A14.</t>
  </si>
  <si>
    <t>2 Federal Income Tax Withheld</t>
  </si>
  <si>
    <t>4 Social Security Tax Withheld</t>
  </si>
  <si>
    <t>19 State Disability Insurance</t>
  </si>
  <si>
    <t>In order for the Form 1040EZ calculator and W2 printer tabs to work properly, last names must be listed in alphabetical order.</t>
  </si>
  <si>
    <t>This workbook is distributed free of charge by classroomtools.com.</t>
  </si>
  <si>
    <t>You may make copies for colleagues, but are specifically prohibited from</t>
  </si>
  <si>
    <t>1 - charging for such copies</t>
  </si>
  <si>
    <t xml:space="preserve">2 - removing the classroomtools.com copyright line(s) from the original </t>
  </si>
  <si>
    <t xml:space="preserve">    or copies you make</t>
  </si>
  <si>
    <t xml:space="preserve">3 - modifying formulas, protected text, macros or the general look of </t>
  </si>
  <si>
    <t xml:space="preserve">    the sheets that make up this workbook</t>
  </si>
  <si>
    <t>I have tested this workbook as thoroughly as possible.  Nevertheless, as with</t>
  </si>
  <si>
    <t>all computer software, it is possible that anomolies could appear under</t>
  </si>
  <si>
    <t>circumstances found on your particular system.  Should you see something that</t>
  </si>
  <si>
    <t>appears incorrect, please report it by e-mail to:   BillChapman@classroomtools.com</t>
  </si>
  <si>
    <t>n</t>
  </si>
  <si>
    <t>Earned</t>
  </si>
  <si>
    <t>Income Credit</t>
  </si>
  <si>
    <t>Line 9</t>
  </si>
  <si>
    <t>Line 8a</t>
  </si>
  <si>
    <t>line 8a credit</t>
  </si>
  <si>
    <t>17 State Income Tax Withheld</t>
  </si>
  <si>
    <t>17 - This amount is withheld from your pay and sent to the state government to go toward any state income tax you might owe at the end of the year.</t>
  </si>
  <si>
    <t>Line 13a</t>
  </si>
  <si>
    <t>Line 14</t>
  </si>
  <si>
    <t>13a</t>
  </si>
  <si>
    <t>copyright © 1998-2018 classroomtools.com</t>
  </si>
  <si>
    <t>last modified: Tuesday, February 6, 2018</t>
  </si>
  <si>
    <t>2017 Tax Rate Schedule for Single Taxpayers</t>
  </si>
  <si>
    <r>
      <t xml:space="preserve">SIMPLIFIED </t>
    </r>
    <r>
      <rPr>
        <sz val="12"/>
        <rFont val="Courier"/>
        <family val="3"/>
      </rPr>
      <t>FORM W2 2017</t>
    </r>
  </si>
  <si>
    <t>1 - This is the total amount of money you "earned" as a student in the class in 2017.</t>
  </si>
  <si>
    <t>3 - This is the amount of your overall wages subject to Social Security taxes. The maximum is currently $127,200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</si>
</sst>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20" x14ac:knownFonts="1">
    <font>
      <sz val="10"/>
      <name val="Arial"/>
    </font>
    <font>
      <sz val="10"/>
      <name val="Arial"/>
      <family val="2"/>
    </font>
    <font>
      <sz val="10"/>
      <name val="Arial"/>
      <family val="2"/>
    </font>
    <font>
      <b/>
      <sz val="10"/>
      <name val="Arial"/>
      <family val="2"/>
    </font>
    <font>
      <sz val="8"/>
      <name val="Arial"/>
      <family val="2"/>
    </font>
    <font>
      <b/>
      <sz val="14"/>
      <name val="Arial"/>
      <family val="2"/>
    </font>
    <font>
      <b/>
      <sz val="12"/>
      <name val="Arial"/>
      <family val="2"/>
    </font>
    <font>
      <sz val="12"/>
      <name val="Times New Roman"/>
      <family val="1"/>
    </font>
    <font>
      <sz val="14.5"/>
      <name val="Times New Roman"/>
      <family val="1"/>
    </font>
    <font>
      <sz val="12"/>
      <name val="Courier"/>
      <family val="3"/>
    </font>
    <font>
      <sz val="7"/>
      <name val="Courier"/>
      <family val="3"/>
    </font>
    <font>
      <b/>
      <sz val="12"/>
      <name val="Courier"/>
      <family val="3"/>
    </font>
    <font>
      <b/>
      <i/>
      <sz val="12"/>
      <name val="Courier"/>
      <family val="3"/>
    </font>
    <font>
      <sz val="10"/>
      <name val="Courier"/>
      <family val="3"/>
    </font>
    <font>
      <b/>
      <sz val="13"/>
      <name val="Arial"/>
      <family val="2"/>
    </font>
    <font>
      <sz val="10"/>
      <color rgb="FF000000"/>
      <name val="Arial"/>
      <family val="2"/>
    </font>
    <font>
      <b/>
      <sz val="12"/>
      <name val="Arial"/>
      <family val="2"/>
    </font>
    <font>
      <sz val="12"/>
      <name val="Arial"/>
      <family val="2"/>
    </font>
    <font>
      <sz val="10"/>
      <name val="Arial"/>
      <family val="2"/>
    </font>
    <font>
      <b/>
      <sz val="10"/>
      <name val="Arial"/>
      <family val="2"/>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95">
    <xf numFmtId="0" fontId="0" fillId="0" borderId="0" xfId="0"/>
    <xf numFmtId="1" fontId="0" fillId="0" borderId="0" xfId="0" applyNumberFormat="1"/>
    <xf numFmtId="0" fontId="0" fillId="0" borderId="0" xfId="0" applyAlignment="1">
      <alignment horizontal="right"/>
    </xf>
    <xf numFmtId="4" fontId="0" fillId="0" borderId="0" xfId="0" applyNumberFormat="1"/>
    <xf numFmtId="3" fontId="0" fillId="0" borderId="0" xfId="0" applyNumberFormat="1"/>
    <xf numFmtId="1" fontId="2" fillId="0" borderId="0" xfId="0" applyNumberFormat="1" applyFont="1"/>
    <xf numFmtId="10" fontId="0" fillId="2" borderId="1" xfId="0" applyNumberFormat="1" applyFill="1" applyBorder="1" applyProtection="1">
      <protection locked="0"/>
    </xf>
    <xf numFmtId="0" fontId="0" fillId="3" borderId="1" xfId="0" applyFill="1" applyBorder="1"/>
    <xf numFmtId="1" fontId="0" fillId="3" borderId="1" xfId="0" applyNumberFormat="1" applyFill="1" applyBorder="1"/>
    <xf numFmtId="0" fontId="0" fillId="3" borderId="1" xfId="0" applyFill="1" applyBorder="1" applyAlignment="1">
      <alignment horizontal="right"/>
    </xf>
    <xf numFmtId="0" fontId="0" fillId="2" borderId="0" xfId="0" applyFill="1"/>
    <xf numFmtId="0" fontId="0" fillId="0" borderId="0" xfId="0" applyFill="1"/>
    <xf numFmtId="9" fontId="0" fillId="0" borderId="0" xfId="0" applyNumberFormat="1"/>
    <xf numFmtId="4" fontId="2" fillId="0" borderId="0" xfId="0" applyNumberFormat="1" applyFont="1" applyProtection="1">
      <protection hidden="1"/>
    </xf>
    <xf numFmtId="0" fontId="5" fillId="0" borderId="0" xfId="0" applyFont="1" applyAlignment="1">
      <alignment horizontal="left"/>
    </xf>
    <xf numFmtId="1" fontId="2" fillId="4" borderId="0" xfId="0" applyNumberFormat="1" applyFont="1" applyFill="1"/>
    <xf numFmtId="3" fontId="0" fillId="4" borderId="0" xfId="0" applyNumberFormat="1" applyFill="1"/>
    <xf numFmtId="4" fontId="0" fillId="4" borderId="0" xfId="0" applyNumberFormat="1" applyFill="1"/>
    <xf numFmtId="0" fontId="0" fillId="2" borderId="1" xfId="0" applyFill="1" applyBorder="1" applyAlignment="1" applyProtection="1">
      <alignment horizontal="right"/>
      <protection locked="0"/>
    </xf>
    <xf numFmtId="4" fontId="0" fillId="4" borderId="1" xfId="0" applyNumberFormat="1" applyFill="1" applyBorder="1" applyAlignment="1">
      <alignment horizontal="right"/>
    </xf>
    <xf numFmtId="0" fontId="0" fillId="4" borderId="0" xfId="0" applyFill="1"/>
    <xf numFmtId="0" fontId="0" fillId="4" borderId="0" xfId="0" applyFill="1" applyAlignment="1">
      <alignment horizontal="right"/>
    </xf>
    <xf numFmtId="4" fontId="0" fillId="4" borderId="0" xfId="0" applyNumberFormat="1" applyFill="1" applyBorder="1" applyProtection="1"/>
    <xf numFmtId="1" fontId="2" fillId="0" borderId="0" xfId="0" applyNumberFormat="1" applyFont="1" applyAlignment="1">
      <alignment horizontal="left"/>
    </xf>
    <xf numFmtId="1" fontId="2" fillId="4" borderId="0" xfId="0" applyNumberFormat="1" applyFont="1" applyFill="1" applyAlignment="1">
      <alignment horizontal="left"/>
    </xf>
    <xf numFmtId="0" fontId="1" fillId="0" borderId="0" xfId="0" applyFont="1"/>
    <xf numFmtId="0" fontId="0" fillId="3" borderId="2" xfId="0" applyFill="1" applyBorder="1" applyAlignment="1">
      <alignment horizontal="right"/>
    </xf>
    <xf numFmtId="0" fontId="0" fillId="3" borderId="3" xfId="0" applyFill="1" applyBorder="1" applyAlignment="1">
      <alignment horizontal="right"/>
    </xf>
    <xf numFmtId="0" fontId="0" fillId="3" borderId="4" xfId="0" applyFill="1" applyBorder="1" applyAlignment="1">
      <alignment horizontal="right"/>
    </xf>
    <xf numFmtId="0" fontId="5" fillId="3" borderId="5" xfId="0" applyFont="1" applyFill="1" applyBorder="1" applyAlignment="1">
      <alignment horizontal="left"/>
    </xf>
    <xf numFmtId="0" fontId="0" fillId="0" borderId="0" xfId="0" applyFill="1" applyAlignment="1">
      <alignment horizontal="right"/>
    </xf>
    <xf numFmtId="4" fontId="0" fillId="0" borderId="0" xfId="0" applyNumberFormat="1" applyFill="1"/>
    <xf numFmtId="0" fontId="1" fillId="4" borderId="0" xfId="0" applyFont="1" applyFill="1" applyAlignment="1">
      <alignment horizontal="right"/>
    </xf>
    <xf numFmtId="0" fontId="1" fillId="0" borderId="0" xfId="0" applyFont="1" applyAlignment="1">
      <alignment horizontal="right"/>
    </xf>
    <xf numFmtId="0" fontId="6" fillId="0" borderId="0" xfId="0" applyFont="1"/>
    <xf numFmtId="0" fontId="3" fillId="0" borderId="0" xfId="0" applyFont="1"/>
    <xf numFmtId="3" fontId="1" fillId="0" borderId="0" xfId="0" applyNumberFormat="1" applyFont="1"/>
    <xf numFmtId="0" fontId="8" fillId="0" borderId="0" xfId="0" applyFont="1" applyAlignment="1">
      <alignment horizontal="center"/>
    </xf>
    <xf numFmtId="0" fontId="9" fillId="0" borderId="0" xfId="0" applyFont="1" applyAlignment="1">
      <alignment horizontal="justify"/>
    </xf>
    <xf numFmtId="0" fontId="12"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7" fillId="0" borderId="0" xfId="0" applyFont="1" applyAlignment="1">
      <alignment horizontal="left" indent="4"/>
    </xf>
    <xf numFmtId="0" fontId="10" fillId="0" borderId="0" xfId="0" applyFont="1" applyAlignment="1">
      <alignment horizontal="left" vertical="center" wrapText="1"/>
    </xf>
    <xf numFmtId="0" fontId="10" fillId="0" borderId="6" xfId="0" applyFont="1" applyBorder="1" applyAlignment="1">
      <alignment vertical="top" wrapText="1"/>
    </xf>
    <xf numFmtId="0" fontId="9"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9" fillId="0" borderId="7" xfId="0" applyFont="1" applyBorder="1" applyAlignment="1" applyProtection="1">
      <alignment vertical="top" wrapText="1"/>
      <protection locked="0"/>
    </xf>
    <xf numFmtId="4" fontId="9" fillId="5" borderId="11" xfId="0" applyNumberFormat="1" applyFont="1" applyFill="1" applyBorder="1" applyAlignment="1">
      <alignment horizontal="center" vertical="center"/>
    </xf>
    <xf numFmtId="0" fontId="9" fillId="5" borderId="9" xfId="0" applyFont="1" applyFill="1" applyBorder="1" applyAlignment="1" applyProtection="1">
      <alignment horizontal="center" vertical="center"/>
      <protection locked="0"/>
    </xf>
    <xf numFmtId="0" fontId="0" fillId="0" borderId="8" xfId="0" applyBorder="1"/>
    <xf numFmtId="0" fontId="0" fillId="0" borderId="12" xfId="0" applyBorder="1"/>
    <xf numFmtId="4" fontId="9" fillId="0" borderId="2" xfId="0" applyNumberFormat="1" applyFont="1" applyBorder="1" applyAlignment="1">
      <alignment horizontal="center" vertical="center" wrapText="1"/>
    </xf>
    <xf numFmtId="0" fontId="14" fillId="0" borderId="0" xfId="0" applyFont="1"/>
    <xf numFmtId="0" fontId="9" fillId="0" borderId="7" xfId="0" applyFont="1" applyBorder="1" applyAlignment="1" applyProtection="1">
      <alignment vertical="center" wrapText="1"/>
      <protection locked="0"/>
    </xf>
    <xf numFmtId="0" fontId="10" fillId="0" borderId="6" xfId="0" applyFont="1" applyBorder="1" applyAlignment="1">
      <alignment horizontal="left" vertical="top" wrapText="1"/>
    </xf>
    <xf numFmtId="0" fontId="4" fillId="0" borderId="0" xfId="0" applyFont="1"/>
    <xf numFmtId="0" fontId="16" fillId="0" borderId="0" xfId="0" applyFont="1"/>
    <xf numFmtId="0" fontId="17" fillId="2" borderId="0" xfId="0" applyFont="1" applyFill="1"/>
    <xf numFmtId="0" fontId="17" fillId="0" borderId="0" xfId="0" applyFont="1"/>
    <xf numFmtId="0" fontId="17" fillId="0" borderId="0" xfId="0" applyFont="1" applyFill="1"/>
    <xf numFmtId="3" fontId="17" fillId="0" borderId="0" xfId="0" applyNumberFormat="1" applyFont="1"/>
    <xf numFmtId="0" fontId="18" fillId="0" borderId="0" xfId="0" applyFont="1"/>
    <xf numFmtId="1" fontId="17" fillId="0" borderId="0" xfId="0" applyNumberFormat="1" applyFont="1"/>
    <xf numFmtId="10" fontId="17" fillId="2" borderId="1" xfId="0" applyNumberFormat="1" applyFont="1" applyFill="1" applyBorder="1" applyProtection="1">
      <protection locked="0"/>
    </xf>
    <xf numFmtId="4" fontId="18" fillId="0" borderId="0" xfId="0" applyNumberFormat="1" applyFont="1"/>
    <xf numFmtId="3" fontId="18" fillId="0" borderId="0" xfId="0" applyNumberFormat="1" applyFont="1"/>
    <xf numFmtId="164" fontId="17" fillId="2" borderId="1" xfId="0" applyNumberFormat="1" applyFont="1" applyFill="1" applyBorder="1" applyAlignment="1" applyProtection="1">
      <alignment horizontal="center"/>
      <protection locked="0"/>
    </xf>
    <xf numFmtId="1" fontId="17" fillId="2" borderId="2" xfId="0" applyNumberFormat="1" applyFont="1" applyFill="1" applyBorder="1" applyAlignment="1" applyProtection="1">
      <alignment horizontal="right"/>
      <protection locked="0"/>
    </xf>
    <xf numFmtId="4" fontId="17" fillId="2" borderId="1" xfId="0" applyNumberFormat="1" applyFont="1" applyFill="1" applyBorder="1" applyProtection="1">
      <protection locked="0"/>
    </xf>
    <xf numFmtId="0" fontId="19" fillId="0" borderId="0" xfId="0" applyFont="1" applyAlignment="1">
      <alignment horizontal="right"/>
    </xf>
    <xf numFmtId="1" fontId="19" fillId="0" borderId="0" xfId="0" applyNumberFormat="1" applyFont="1" applyAlignment="1">
      <alignment horizontal="right"/>
    </xf>
    <xf numFmtId="4" fontId="19" fillId="0" borderId="0" xfId="0" applyNumberFormat="1" applyFont="1" applyAlignment="1">
      <alignment horizontal="right"/>
    </xf>
    <xf numFmtId="3" fontId="19" fillId="0" borderId="0" xfId="0" applyNumberFormat="1" applyFont="1" applyAlignment="1">
      <alignment horizontal="right"/>
    </xf>
    <xf numFmtId="1" fontId="17" fillId="3" borderId="1" xfId="0" applyNumberFormat="1" applyFont="1" applyFill="1" applyBorder="1" applyAlignment="1">
      <alignment horizontal="left"/>
    </xf>
    <xf numFmtId="4" fontId="17" fillId="3" borderId="1" xfId="0" applyNumberFormat="1" applyFont="1" applyFill="1" applyBorder="1" applyAlignment="1">
      <alignment horizontal="right"/>
    </xf>
    <xf numFmtId="0" fontId="17" fillId="3" borderId="1" xfId="0" applyFont="1" applyFill="1" applyBorder="1" applyAlignment="1">
      <alignment horizontal="right"/>
    </xf>
    <xf numFmtId="3" fontId="17" fillId="3" borderId="1" xfId="0" applyNumberFormat="1" applyFont="1" applyFill="1" applyBorder="1" applyAlignment="1">
      <alignment horizontal="right"/>
    </xf>
    <xf numFmtId="0" fontId="18" fillId="0" borderId="0" xfId="0" applyFont="1" applyAlignment="1">
      <alignment horizontal="right"/>
    </xf>
    <xf numFmtId="1" fontId="17" fillId="2" borderId="2" xfId="0" applyNumberFormat="1" applyFont="1" applyFill="1" applyBorder="1" applyAlignment="1" applyProtection="1">
      <alignment horizontal="left"/>
      <protection locked="0"/>
    </xf>
    <xf numFmtId="43" fontId="17" fillId="2" borderId="2" xfId="0" applyNumberFormat="1" applyFont="1" applyFill="1" applyBorder="1" applyProtection="1">
      <protection locked="0"/>
    </xf>
    <xf numFmtId="4" fontId="17" fillId="4" borderId="0" xfId="0" applyNumberFormat="1" applyFont="1" applyFill="1"/>
    <xf numFmtId="3" fontId="17" fillId="4" borderId="0" xfId="0" applyNumberFormat="1" applyFont="1" applyFill="1"/>
    <xf numFmtId="4" fontId="17" fillId="0" borderId="0" xfId="0" applyNumberFormat="1" applyFont="1" applyFill="1"/>
    <xf numFmtId="3" fontId="17" fillId="0" borderId="0" xfId="0" applyNumberFormat="1" applyFont="1" applyFill="1"/>
    <xf numFmtId="1" fontId="17" fillId="2" borderId="1" xfId="0" applyNumberFormat="1" applyFont="1" applyFill="1" applyBorder="1" applyAlignment="1" applyProtection="1">
      <alignment horizontal="left"/>
      <protection locked="0"/>
    </xf>
    <xf numFmtId="1" fontId="18" fillId="0" borderId="0" xfId="0" applyNumberFormat="1" applyFont="1"/>
    <xf numFmtId="4" fontId="17" fillId="0" borderId="0" xfId="0" applyNumberFormat="1" applyFont="1"/>
    <xf numFmtId="0" fontId="13" fillId="0" borderId="0" xfId="0" applyFont="1" applyAlignment="1">
      <alignment horizontal="left" wrapText="1"/>
    </xf>
    <xf numFmtId="0" fontId="0" fillId="0" borderId="0" xfId="0" applyAlignment="1">
      <alignment wrapText="1"/>
    </xf>
    <xf numFmtId="0" fontId="10" fillId="0" borderId="11" xfId="0" applyFont="1" applyBorder="1" applyAlignment="1">
      <alignment wrapText="1"/>
    </xf>
    <xf numFmtId="0" fontId="10" fillId="0" borderId="13"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5</xdr:row>
          <xdr:rowOff>104775</xdr:rowOff>
        </xdr:from>
        <xdr:to>
          <xdr:col>3</xdr:col>
          <xdr:colOff>781050</xdr:colOff>
          <xdr:row>6</xdr:row>
          <xdr:rowOff>133350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876300</xdr:colOff>
          <xdr:row>5</xdr:row>
          <xdr:rowOff>104775</xdr:rowOff>
        </xdr:from>
        <xdr:to>
          <xdr:col>6</xdr:col>
          <xdr:colOff>47625</xdr:colOff>
          <xdr:row>6</xdr:row>
          <xdr:rowOff>123825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a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304800</xdr:colOff>
          <xdr:row>5</xdr:row>
          <xdr:rowOff>104775</xdr:rowOff>
        </xdr:from>
        <xdr:to>
          <xdr:col>9</xdr:col>
          <xdr:colOff>514350</xdr:colOff>
          <xdr:row>6</xdr:row>
          <xdr:rowOff>161925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Randomly assign new gross incomes between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4"/>
  <sheetViews>
    <sheetView tabSelected="1" workbookViewId="0">
      <pane xSplit="2" ySplit="12" topLeftCell="C13" activePane="bottomRight" state="frozen"/>
      <selection pane="topRight" activeCell="C1" sqref="C1"/>
      <selection pane="bottomLeft" activeCell="A11" sqref="A11"/>
      <selection pane="bottomRight" activeCell="B10" sqref="B10"/>
    </sheetView>
  </sheetViews>
  <sheetFormatPr defaultRowHeight="12.75" x14ac:dyDescent="0.2"/>
  <cols>
    <col min="1" max="1" width="23.5703125" style="89" customWidth="1"/>
    <col min="2" max="2" width="17.28515625" style="89" customWidth="1"/>
    <col min="3" max="3" width="15.42578125" style="68" customWidth="1"/>
    <col min="4" max="4" width="12" style="68" customWidth="1"/>
    <col min="5" max="5" width="13.28515625" style="65" customWidth="1"/>
    <col min="6" max="6" width="12.28515625" style="65" customWidth="1"/>
    <col min="7" max="7" width="13.28515625" style="65" customWidth="1"/>
    <col min="8" max="8" width="13" style="65" customWidth="1"/>
    <col min="9" max="9" width="13.28515625" style="65" customWidth="1"/>
    <col min="10" max="10" width="10.140625" style="69" customWidth="1"/>
    <col min="11" max="12" width="10.5703125" style="65" customWidth="1"/>
    <col min="13" max="13" width="12.5703125" style="65" customWidth="1"/>
    <col min="14" max="14" width="9.140625" style="65" hidden="1" customWidth="1"/>
    <col min="15" max="16384" width="9.140625" style="65"/>
  </cols>
  <sheetData>
    <row r="1" spans="1:14" ht="15.75" x14ac:dyDescent="0.25">
      <c r="A1" s="60" t="s">
        <v>29</v>
      </c>
      <c r="B1" s="61" t="s">
        <v>32</v>
      </c>
      <c r="C1" s="62"/>
      <c r="D1" s="63"/>
      <c r="E1" s="63"/>
      <c r="F1" s="62" t="s">
        <v>33</v>
      </c>
      <c r="G1" s="63"/>
      <c r="H1" s="62"/>
      <c r="I1" s="62"/>
      <c r="J1" s="64"/>
    </row>
    <row r="2" spans="1:14" ht="15" x14ac:dyDescent="0.2">
      <c r="A2" s="62"/>
      <c r="B2" s="62" t="s">
        <v>45</v>
      </c>
      <c r="C2" s="62"/>
      <c r="D2" s="63"/>
      <c r="E2" s="63"/>
      <c r="F2" s="62"/>
      <c r="G2" s="62"/>
      <c r="H2" s="62"/>
      <c r="I2" s="62"/>
      <c r="J2" s="64"/>
    </row>
    <row r="3" spans="1:14" ht="15" x14ac:dyDescent="0.2">
      <c r="A3" s="62"/>
      <c r="B3" s="62" t="s">
        <v>70</v>
      </c>
      <c r="C3" s="62"/>
      <c r="D3" s="63"/>
      <c r="E3" s="63"/>
      <c r="F3" s="62"/>
      <c r="G3" s="62"/>
      <c r="H3" s="62"/>
      <c r="I3" s="62"/>
      <c r="J3" s="64"/>
    </row>
    <row r="4" spans="1:14" ht="15" x14ac:dyDescent="0.2">
      <c r="A4" s="62"/>
      <c r="B4" s="62" t="s">
        <v>98</v>
      </c>
      <c r="C4" s="62"/>
      <c r="D4" s="63"/>
      <c r="E4" s="63"/>
      <c r="F4" s="62"/>
      <c r="G4" s="62"/>
      <c r="H4" s="62"/>
      <c r="I4" s="62"/>
      <c r="J4" s="64"/>
    </row>
    <row r="5" spans="1:14" ht="15" x14ac:dyDescent="0.2">
      <c r="A5" s="62"/>
      <c r="B5" s="62" t="s">
        <v>71</v>
      </c>
      <c r="C5" s="62"/>
      <c r="D5" s="63"/>
      <c r="E5" s="63"/>
      <c r="F5" s="62"/>
      <c r="G5" s="62"/>
      <c r="H5" s="62"/>
      <c r="I5" s="62"/>
      <c r="J5" s="64"/>
    </row>
    <row r="7" spans="1:14" ht="15" x14ac:dyDescent="0.2">
      <c r="A7" s="66" t="s">
        <v>10</v>
      </c>
      <c r="B7" s="67">
        <v>7.0000000000000007E-2</v>
      </c>
    </row>
    <row r="8" spans="1:14" ht="15" x14ac:dyDescent="0.2">
      <c r="A8" s="66" t="s">
        <v>12</v>
      </c>
      <c r="B8" s="67">
        <v>0.01</v>
      </c>
      <c r="H8" s="70">
        <v>10000</v>
      </c>
      <c r="I8" s="70">
        <v>35000</v>
      </c>
      <c r="J8" s="69" t="s">
        <v>69</v>
      </c>
    </row>
    <row r="9" spans="1:14" ht="15" x14ac:dyDescent="0.2">
      <c r="A9" s="66" t="s">
        <v>115</v>
      </c>
      <c r="B9" s="71" t="s">
        <v>110</v>
      </c>
    </row>
    <row r="10" spans="1:14" ht="15" x14ac:dyDescent="0.2">
      <c r="A10" s="66" t="s">
        <v>15</v>
      </c>
      <c r="B10" s="72">
        <v>6350</v>
      </c>
      <c r="E10" s="73" t="s">
        <v>44</v>
      </c>
      <c r="F10" s="73" t="s">
        <v>40</v>
      </c>
      <c r="G10" s="73" t="s">
        <v>42</v>
      </c>
      <c r="I10" s="73" t="s">
        <v>111</v>
      </c>
    </row>
    <row r="11" spans="1:14" s="73" customFormat="1" x14ac:dyDescent="0.2">
      <c r="A11" s="74"/>
      <c r="B11" s="74"/>
      <c r="C11" s="75" t="s">
        <v>35</v>
      </c>
      <c r="D11" s="75" t="s">
        <v>34</v>
      </c>
      <c r="E11" s="73" t="s">
        <v>1</v>
      </c>
      <c r="F11" s="73" t="s">
        <v>41</v>
      </c>
      <c r="G11" s="73" t="s">
        <v>43</v>
      </c>
      <c r="H11" s="73" t="s">
        <v>36</v>
      </c>
      <c r="I11" s="73" t="s">
        <v>112</v>
      </c>
      <c r="J11" s="73" t="s">
        <v>37</v>
      </c>
      <c r="K11" s="76" t="s">
        <v>0</v>
      </c>
      <c r="L11" s="73" t="s">
        <v>9</v>
      </c>
      <c r="M11" s="73" t="s">
        <v>68</v>
      </c>
    </row>
    <row r="12" spans="1:14" s="81" customFormat="1" ht="15" x14ac:dyDescent="0.2">
      <c r="A12" s="77" t="s">
        <v>27</v>
      </c>
      <c r="B12" s="77" t="s">
        <v>28</v>
      </c>
      <c r="C12" s="78" t="s">
        <v>20</v>
      </c>
      <c r="D12" s="78" t="s">
        <v>21</v>
      </c>
      <c r="E12" s="79" t="s">
        <v>22</v>
      </c>
      <c r="F12" s="79" t="s">
        <v>23</v>
      </c>
      <c r="G12" s="79" t="s">
        <v>24</v>
      </c>
      <c r="H12" s="79" t="s">
        <v>25</v>
      </c>
      <c r="I12" s="79" t="s">
        <v>114</v>
      </c>
      <c r="J12" s="79" t="s">
        <v>113</v>
      </c>
      <c r="K12" s="80" t="s">
        <v>26</v>
      </c>
      <c r="L12" s="79" t="s">
        <v>118</v>
      </c>
      <c r="M12" s="79" t="s">
        <v>119</v>
      </c>
      <c r="N12" s="81" t="s">
        <v>44</v>
      </c>
    </row>
    <row r="13" spans="1:14" ht="15" x14ac:dyDescent="0.2">
      <c r="A13" s="82">
        <v>1</v>
      </c>
      <c r="B13" s="82" t="s">
        <v>11</v>
      </c>
      <c r="C13" s="83">
        <v>13164</v>
      </c>
      <c r="D13" s="84">
        <f>C13*ROUND($B$8,4)</f>
        <v>131.64000000000001</v>
      </c>
      <c r="E13" s="84">
        <f t="shared" ref="E13:E21" si="0">+C13+D13</f>
        <v>13295.64</v>
      </c>
      <c r="F13" s="84">
        <f t="shared" ref="F13:F52" si="1">$B$10</f>
        <v>6350</v>
      </c>
      <c r="G13" s="84">
        <f>IF(E13-F13&gt;0,E13-F13,0)</f>
        <v>6945.6399999999994</v>
      </c>
      <c r="H13" s="84">
        <f>ROUND(C13*ROUND($B$7,4),2)</f>
        <v>921.48</v>
      </c>
      <c r="I13" s="84">
        <f>IF(AND(UPPER($B$9="Y"), C13&lt;13660),IF(K13&lt;=506,K13,506),0)</f>
        <v>0</v>
      </c>
      <c r="J13" s="84">
        <f>H13+I13</f>
        <v>921.48</v>
      </c>
      <c r="K13" s="85">
        <f>ROUND(IF(G13&gt;0,VLOOKUP(N13,TaxTable,3)+(VLOOKUP(N13,TaxTable,2)*(N13-VLOOKUP(N13,TaxTable,1))),0),0)</f>
        <v>693</v>
      </c>
      <c r="L13" s="84">
        <f>IF(J13&gt;K13,J13-K13," ")</f>
        <v>228.48000000000002</v>
      </c>
      <c r="M13" s="84" t="str">
        <f>IF(K13&gt;J13,K13-J13," ")</f>
        <v xml:space="preserve"> </v>
      </c>
      <c r="N13" s="68">
        <f>TRUNC(G13,-2)+IF(MOD(G13,100)&gt;50,75,25)</f>
        <v>6925</v>
      </c>
    </row>
    <row r="14" spans="1:14" ht="15" x14ac:dyDescent="0.2">
      <c r="A14" s="82">
        <v>2</v>
      </c>
      <c r="B14" s="82" t="s">
        <v>11</v>
      </c>
      <c r="C14" s="83">
        <v>25083</v>
      </c>
      <c r="D14" s="86">
        <f>C14*ROUND($B$8,4)</f>
        <v>250.83</v>
      </c>
      <c r="E14" s="86">
        <f t="shared" si="0"/>
        <v>25333.83</v>
      </c>
      <c r="F14" s="86">
        <f t="shared" si="1"/>
        <v>6350</v>
      </c>
      <c r="G14" s="86">
        <f>IF(E14-F14&gt;0,E14-F14,0)</f>
        <v>18983.830000000002</v>
      </c>
      <c r="H14" s="86">
        <f>ROUND(C14*ROUND($B$7,4),2)</f>
        <v>1755.81</v>
      </c>
      <c r="I14" s="86">
        <f t="shared" ref="I14:I52" si="2">IF(AND(UPPER($B$9="Y"), C14&lt;13660),IF(K14&lt;=506,K14,506),0)</f>
        <v>0</v>
      </c>
      <c r="J14" s="86">
        <f>H14+I14</f>
        <v>1755.81</v>
      </c>
      <c r="K14" s="87">
        <f>ROUND(IF(G14&gt;0,VLOOKUP(N14,TaxTable,3)+(VLOOKUP(N14,TaxTable,2)*(N14-VLOOKUP(N14,TaxTable,1))),0),0)</f>
        <v>2380</v>
      </c>
      <c r="L14" s="86" t="str">
        <f>IF(J14&gt;K14,J14-K14," ")</f>
        <v xml:space="preserve"> </v>
      </c>
      <c r="M14" s="86">
        <f>IF(K14&gt;J14,K14-J14," ")</f>
        <v>624.19000000000005</v>
      </c>
      <c r="N14" s="68">
        <f t="shared" ref="N14:N51" si="3">TRUNC(G14,-2)+IF(MOD(G14,100)&gt;50,75,25)</f>
        <v>18975</v>
      </c>
    </row>
    <row r="15" spans="1:14" ht="15" x14ac:dyDescent="0.2">
      <c r="A15" s="82">
        <v>3</v>
      </c>
      <c r="B15" s="82" t="s">
        <v>11</v>
      </c>
      <c r="C15" s="83">
        <v>24152</v>
      </c>
      <c r="D15" s="84">
        <f t="shared" ref="D15:D52" si="4">C15*ROUND($B$8,4)</f>
        <v>241.52</v>
      </c>
      <c r="E15" s="84">
        <f t="shared" si="0"/>
        <v>24393.52</v>
      </c>
      <c r="F15" s="84">
        <f t="shared" si="1"/>
        <v>6350</v>
      </c>
      <c r="G15" s="84">
        <f t="shared" ref="G15:G51" si="5">IF(E15-F15&gt;0,E15-F15,0)</f>
        <v>18043.52</v>
      </c>
      <c r="H15" s="84">
        <f t="shared" ref="H15:H52" si="6">ROUND(C15*ROUND($B$7,4),2)</f>
        <v>1690.64</v>
      </c>
      <c r="I15" s="84">
        <f t="shared" si="2"/>
        <v>0</v>
      </c>
      <c r="J15" s="84">
        <f t="shared" ref="J15:J52" si="7">H15+I15</f>
        <v>1690.64</v>
      </c>
      <c r="K15" s="85">
        <f>ROUND(IF(G15&gt;0,VLOOKUP(N15,TaxTable,3)+(VLOOKUP(N15,TaxTable,2)*(N15-VLOOKUP(N15,TaxTable,1))),0),0)</f>
        <v>2238</v>
      </c>
      <c r="L15" s="84" t="str">
        <f t="shared" ref="L15:L52" si="8">IF(J15&gt;K15,J15-K15," ")</f>
        <v xml:space="preserve"> </v>
      </c>
      <c r="M15" s="84">
        <f t="shared" ref="M15:M52" si="9">IF(K15&gt;J15,K15-J15," ")</f>
        <v>547.3599999999999</v>
      </c>
      <c r="N15" s="68">
        <f t="shared" si="3"/>
        <v>18025</v>
      </c>
    </row>
    <row r="16" spans="1:14" ht="15" x14ac:dyDescent="0.2">
      <c r="A16" s="82">
        <v>4</v>
      </c>
      <c r="B16" s="82" t="s">
        <v>11</v>
      </c>
      <c r="C16" s="83">
        <v>15894</v>
      </c>
      <c r="D16" s="86">
        <f t="shared" si="4"/>
        <v>158.94</v>
      </c>
      <c r="E16" s="86">
        <f t="shared" si="0"/>
        <v>16052.94</v>
      </c>
      <c r="F16" s="86">
        <f t="shared" si="1"/>
        <v>6350</v>
      </c>
      <c r="G16" s="86">
        <f t="shared" si="5"/>
        <v>9702.94</v>
      </c>
      <c r="H16" s="86">
        <f t="shared" si="6"/>
        <v>1112.58</v>
      </c>
      <c r="I16" s="86">
        <f t="shared" si="2"/>
        <v>0</v>
      </c>
      <c r="J16" s="86">
        <f t="shared" si="7"/>
        <v>1112.58</v>
      </c>
      <c r="K16" s="87">
        <f t="shared" ref="K16:K52" si="10">ROUND(IF(G16&gt;0,VLOOKUP(N16,TaxTable,3)+(VLOOKUP(N16,TaxTable,2)*(N16-VLOOKUP(N16,TaxTable,1))),0),0)</f>
        <v>993</v>
      </c>
      <c r="L16" s="86">
        <f t="shared" si="8"/>
        <v>119.57999999999993</v>
      </c>
      <c r="M16" s="86" t="str">
        <f t="shared" si="9"/>
        <v xml:space="preserve"> </v>
      </c>
      <c r="N16" s="68">
        <f t="shared" si="3"/>
        <v>9725</v>
      </c>
    </row>
    <row r="17" spans="1:14" ht="15" x14ac:dyDescent="0.2">
      <c r="A17" s="82">
        <v>5</v>
      </c>
      <c r="B17" s="82" t="s">
        <v>11</v>
      </c>
      <c r="C17" s="83">
        <v>17722</v>
      </c>
      <c r="D17" s="84">
        <f t="shared" si="4"/>
        <v>177.22</v>
      </c>
      <c r="E17" s="84">
        <f t="shared" si="0"/>
        <v>17899.22</v>
      </c>
      <c r="F17" s="84">
        <f t="shared" si="1"/>
        <v>6350</v>
      </c>
      <c r="G17" s="84">
        <f t="shared" si="5"/>
        <v>11549.220000000001</v>
      </c>
      <c r="H17" s="84">
        <f t="shared" si="6"/>
        <v>1240.54</v>
      </c>
      <c r="I17" s="84">
        <f t="shared" si="2"/>
        <v>0</v>
      </c>
      <c r="J17" s="84">
        <f t="shared" si="7"/>
        <v>1240.54</v>
      </c>
      <c r="K17" s="85">
        <f t="shared" si="10"/>
        <v>1263</v>
      </c>
      <c r="L17" s="84" t="str">
        <f t="shared" si="8"/>
        <v xml:space="preserve"> </v>
      </c>
      <c r="M17" s="84">
        <f t="shared" si="9"/>
        <v>22.460000000000036</v>
      </c>
      <c r="N17" s="68">
        <f t="shared" si="3"/>
        <v>11525</v>
      </c>
    </row>
    <row r="18" spans="1:14" ht="15" x14ac:dyDescent="0.2">
      <c r="A18" s="82">
        <v>6</v>
      </c>
      <c r="B18" s="82" t="s">
        <v>11</v>
      </c>
      <c r="C18" s="83">
        <v>32809</v>
      </c>
      <c r="D18" s="86">
        <f t="shared" si="4"/>
        <v>328.09000000000003</v>
      </c>
      <c r="E18" s="86">
        <f t="shared" si="0"/>
        <v>33137.089999999997</v>
      </c>
      <c r="F18" s="86">
        <f t="shared" si="1"/>
        <v>6350</v>
      </c>
      <c r="G18" s="86">
        <f t="shared" si="5"/>
        <v>26787.089999999997</v>
      </c>
      <c r="H18" s="86">
        <f t="shared" si="6"/>
        <v>2296.63</v>
      </c>
      <c r="I18" s="86">
        <f t="shared" si="2"/>
        <v>0</v>
      </c>
      <c r="J18" s="86">
        <f t="shared" si="7"/>
        <v>2296.63</v>
      </c>
      <c r="K18" s="87">
        <f t="shared" si="10"/>
        <v>3550</v>
      </c>
      <c r="L18" s="86" t="str">
        <f t="shared" si="8"/>
        <v xml:space="preserve"> </v>
      </c>
      <c r="M18" s="86">
        <f t="shared" si="9"/>
        <v>1253.3699999999999</v>
      </c>
      <c r="N18" s="68">
        <f t="shared" si="3"/>
        <v>26775</v>
      </c>
    </row>
    <row r="19" spans="1:14" ht="15" x14ac:dyDescent="0.2">
      <c r="A19" s="82">
        <v>7</v>
      </c>
      <c r="B19" s="82" t="s">
        <v>11</v>
      </c>
      <c r="C19" s="83">
        <v>33389</v>
      </c>
      <c r="D19" s="84">
        <f t="shared" si="4"/>
        <v>333.89</v>
      </c>
      <c r="E19" s="84">
        <f t="shared" si="0"/>
        <v>33722.89</v>
      </c>
      <c r="F19" s="84">
        <f t="shared" si="1"/>
        <v>6350</v>
      </c>
      <c r="G19" s="84">
        <f t="shared" si="5"/>
        <v>27372.89</v>
      </c>
      <c r="H19" s="84">
        <f t="shared" si="6"/>
        <v>2337.23</v>
      </c>
      <c r="I19" s="84">
        <f t="shared" si="2"/>
        <v>0</v>
      </c>
      <c r="J19" s="84">
        <f t="shared" si="7"/>
        <v>2337.23</v>
      </c>
      <c r="K19" s="85">
        <f t="shared" si="10"/>
        <v>3640</v>
      </c>
      <c r="L19" s="84" t="str">
        <f t="shared" si="8"/>
        <v xml:space="preserve"> </v>
      </c>
      <c r="M19" s="84">
        <f t="shared" si="9"/>
        <v>1302.77</v>
      </c>
      <c r="N19" s="68">
        <f t="shared" si="3"/>
        <v>27375</v>
      </c>
    </row>
    <row r="20" spans="1:14" ht="15" x14ac:dyDescent="0.2">
      <c r="A20" s="82">
        <v>8</v>
      </c>
      <c r="B20" s="82" t="s">
        <v>11</v>
      </c>
      <c r="C20" s="83">
        <v>25528</v>
      </c>
      <c r="D20" s="86">
        <f t="shared" si="4"/>
        <v>255.28</v>
      </c>
      <c r="E20" s="86">
        <f t="shared" si="0"/>
        <v>25783.279999999999</v>
      </c>
      <c r="F20" s="86">
        <f t="shared" si="1"/>
        <v>6350</v>
      </c>
      <c r="G20" s="86">
        <f t="shared" si="5"/>
        <v>19433.28</v>
      </c>
      <c r="H20" s="86">
        <f t="shared" si="6"/>
        <v>1786.96</v>
      </c>
      <c r="I20" s="86">
        <f t="shared" si="2"/>
        <v>0</v>
      </c>
      <c r="J20" s="86">
        <f t="shared" si="7"/>
        <v>1786.96</v>
      </c>
      <c r="K20" s="87">
        <f t="shared" si="10"/>
        <v>2448</v>
      </c>
      <c r="L20" s="86" t="str">
        <f t="shared" si="8"/>
        <v xml:space="preserve"> </v>
      </c>
      <c r="M20" s="86">
        <f t="shared" si="9"/>
        <v>661.04</v>
      </c>
      <c r="N20" s="68">
        <f t="shared" si="3"/>
        <v>19425</v>
      </c>
    </row>
    <row r="21" spans="1:14" ht="15" x14ac:dyDescent="0.2">
      <c r="A21" s="82">
        <v>9</v>
      </c>
      <c r="B21" s="82" t="s">
        <v>11</v>
      </c>
      <c r="C21" s="83">
        <v>10882</v>
      </c>
      <c r="D21" s="84">
        <f t="shared" si="4"/>
        <v>108.82000000000001</v>
      </c>
      <c r="E21" s="84">
        <f t="shared" si="0"/>
        <v>10990.82</v>
      </c>
      <c r="F21" s="84">
        <f t="shared" si="1"/>
        <v>6350</v>
      </c>
      <c r="G21" s="84">
        <f t="shared" si="5"/>
        <v>4640.82</v>
      </c>
      <c r="H21" s="84">
        <f t="shared" si="6"/>
        <v>761.74</v>
      </c>
      <c r="I21" s="84">
        <f t="shared" si="2"/>
        <v>0</v>
      </c>
      <c r="J21" s="84">
        <f t="shared" si="7"/>
        <v>761.74</v>
      </c>
      <c r="K21" s="85">
        <f t="shared" si="10"/>
        <v>463</v>
      </c>
      <c r="L21" s="84">
        <f t="shared" si="8"/>
        <v>298.74</v>
      </c>
      <c r="M21" s="84" t="str">
        <f t="shared" si="9"/>
        <v xml:space="preserve"> </v>
      </c>
      <c r="N21" s="68">
        <f t="shared" si="3"/>
        <v>4625</v>
      </c>
    </row>
    <row r="22" spans="1:14" ht="15" x14ac:dyDescent="0.2">
      <c r="A22" s="82">
        <v>10</v>
      </c>
      <c r="B22" s="82" t="s">
        <v>11</v>
      </c>
      <c r="C22" s="83">
        <v>11817</v>
      </c>
      <c r="D22" s="86">
        <f t="shared" si="4"/>
        <v>118.17</v>
      </c>
      <c r="E22" s="86">
        <f t="shared" ref="E22:E31" si="11">+C22+D22</f>
        <v>11935.17</v>
      </c>
      <c r="F22" s="86">
        <f t="shared" si="1"/>
        <v>6350</v>
      </c>
      <c r="G22" s="86">
        <f t="shared" si="5"/>
        <v>5585.17</v>
      </c>
      <c r="H22" s="86">
        <f t="shared" si="6"/>
        <v>827.19</v>
      </c>
      <c r="I22" s="86">
        <f t="shared" si="2"/>
        <v>0</v>
      </c>
      <c r="J22" s="86">
        <f t="shared" si="7"/>
        <v>827.19</v>
      </c>
      <c r="K22" s="87">
        <f t="shared" si="10"/>
        <v>558</v>
      </c>
      <c r="L22" s="86">
        <f t="shared" si="8"/>
        <v>269.19000000000005</v>
      </c>
      <c r="M22" s="86" t="str">
        <f t="shared" si="9"/>
        <v xml:space="preserve"> </v>
      </c>
      <c r="N22" s="68">
        <f t="shared" si="3"/>
        <v>5575</v>
      </c>
    </row>
    <row r="23" spans="1:14" ht="15" x14ac:dyDescent="0.2">
      <c r="A23" s="82">
        <v>11</v>
      </c>
      <c r="B23" s="82" t="s">
        <v>11</v>
      </c>
      <c r="C23" s="83">
        <v>23133</v>
      </c>
      <c r="D23" s="84">
        <f t="shared" si="4"/>
        <v>231.33</v>
      </c>
      <c r="E23" s="84">
        <f t="shared" si="11"/>
        <v>23364.33</v>
      </c>
      <c r="F23" s="84">
        <f t="shared" si="1"/>
        <v>6350</v>
      </c>
      <c r="G23" s="84">
        <f t="shared" si="5"/>
        <v>17014.330000000002</v>
      </c>
      <c r="H23" s="84">
        <f t="shared" si="6"/>
        <v>1619.31</v>
      </c>
      <c r="I23" s="84">
        <f t="shared" si="2"/>
        <v>0</v>
      </c>
      <c r="J23" s="84">
        <f t="shared" si="7"/>
        <v>1619.31</v>
      </c>
      <c r="K23" s="85">
        <f t="shared" si="10"/>
        <v>2088</v>
      </c>
      <c r="L23" s="84" t="str">
        <f t="shared" si="8"/>
        <v xml:space="preserve"> </v>
      </c>
      <c r="M23" s="84">
        <f t="shared" si="9"/>
        <v>468.69000000000005</v>
      </c>
      <c r="N23" s="68">
        <f t="shared" si="3"/>
        <v>17025</v>
      </c>
    </row>
    <row r="24" spans="1:14" ht="15" x14ac:dyDescent="0.2">
      <c r="A24" s="82">
        <v>12</v>
      </c>
      <c r="B24" s="88" t="s">
        <v>11</v>
      </c>
      <c r="C24" s="83">
        <v>30113</v>
      </c>
      <c r="D24" s="86">
        <f t="shared" si="4"/>
        <v>301.13</v>
      </c>
      <c r="E24" s="86">
        <f t="shared" si="11"/>
        <v>30414.13</v>
      </c>
      <c r="F24" s="86">
        <f t="shared" si="1"/>
        <v>6350</v>
      </c>
      <c r="G24" s="86">
        <f t="shared" si="5"/>
        <v>24064.13</v>
      </c>
      <c r="H24" s="86">
        <f t="shared" si="6"/>
        <v>2107.91</v>
      </c>
      <c r="I24" s="86">
        <f t="shared" si="2"/>
        <v>0</v>
      </c>
      <c r="J24" s="86">
        <f t="shared" si="7"/>
        <v>2107.91</v>
      </c>
      <c r="K24" s="87">
        <f t="shared" si="10"/>
        <v>3145</v>
      </c>
      <c r="L24" s="86" t="str">
        <f t="shared" si="8"/>
        <v xml:space="preserve"> </v>
      </c>
      <c r="M24" s="86">
        <f t="shared" si="9"/>
        <v>1037.0900000000001</v>
      </c>
      <c r="N24" s="68">
        <f t="shared" si="3"/>
        <v>24075</v>
      </c>
    </row>
    <row r="25" spans="1:14" ht="15" x14ac:dyDescent="0.2">
      <c r="A25" s="82">
        <v>13</v>
      </c>
      <c r="B25" s="88" t="s">
        <v>11</v>
      </c>
      <c r="C25" s="83">
        <v>25491</v>
      </c>
      <c r="D25" s="84">
        <f t="shared" si="4"/>
        <v>254.91</v>
      </c>
      <c r="E25" s="84">
        <f t="shared" si="11"/>
        <v>25745.91</v>
      </c>
      <c r="F25" s="84">
        <f t="shared" si="1"/>
        <v>6350</v>
      </c>
      <c r="G25" s="84">
        <f t="shared" si="5"/>
        <v>19395.91</v>
      </c>
      <c r="H25" s="84">
        <f t="shared" si="6"/>
        <v>1784.37</v>
      </c>
      <c r="I25" s="84">
        <f t="shared" si="2"/>
        <v>0</v>
      </c>
      <c r="J25" s="84">
        <f t="shared" si="7"/>
        <v>1784.37</v>
      </c>
      <c r="K25" s="85">
        <f t="shared" si="10"/>
        <v>2440</v>
      </c>
      <c r="L25" s="84" t="str">
        <f t="shared" si="8"/>
        <v xml:space="preserve"> </v>
      </c>
      <c r="M25" s="84">
        <f t="shared" si="9"/>
        <v>655.63000000000011</v>
      </c>
      <c r="N25" s="68">
        <f t="shared" si="3"/>
        <v>19375</v>
      </c>
    </row>
    <row r="26" spans="1:14" ht="15" x14ac:dyDescent="0.2">
      <c r="A26" s="82">
        <v>14</v>
      </c>
      <c r="B26" s="88" t="s">
        <v>11</v>
      </c>
      <c r="C26" s="83">
        <v>30840</v>
      </c>
      <c r="D26" s="86">
        <f t="shared" si="4"/>
        <v>308.40000000000003</v>
      </c>
      <c r="E26" s="86">
        <f t="shared" si="11"/>
        <v>31148.400000000001</v>
      </c>
      <c r="F26" s="86">
        <f t="shared" si="1"/>
        <v>6350</v>
      </c>
      <c r="G26" s="86">
        <f t="shared" si="5"/>
        <v>24798.400000000001</v>
      </c>
      <c r="H26" s="86">
        <f t="shared" si="6"/>
        <v>2158.8000000000002</v>
      </c>
      <c r="I26" s="86">
        <f t="shared" si="2"/>
        <v>0</v>
      </c>
      <c r="J26" s="86">
        <f t="shared" si="7"/>
        <v>2158.8000000000002</v>
      </c>
      <c r="K26" s="87">
        <f t="shared" si="10"/>
        <v>3250</v>
      </c>
      <c r="L26" s="86" t="str">
        <f t="shared" si="8"/>
        <v xml:space="preserve"> </v>
      </c>
      <c r="M26" s="86">
        <f t="shared" si="9"/>
        <v>1091.1999999999998</v>
      </c>
      <c r="N26" s="68">
        <f t="shared" si="3"/>
        <v>24775</v>
      </c>
    </row>
    <row r="27" spans="1:14" ht="15" x14ac:dyDescent="0.2">
      <c r="A27" s="82">
        <v>15</v>
      </c>
      <c r="B27" s="88" t="s">
        <v>11</v>
      </c>
      <c r="C27" s="83">
        <v>21465</v>
      </c>
      <c r="D27" s="84">
        <f t="shared" si="4"/>
        <v>214.65</v>
      </c>
      <c r="E27" s="84">
        <f t="shared" si="11"/>
        <v>21679.65</v>
      </c>
      <c r="F27" s="84">
        <f t="shared" si="1"/>
        <v>6350</v>
      </c>
      <c r="G27" s="84">
        <f t="shared" si="5"/>
        <v>15329.650000000001</v>
      </c>
      <c r="H27" s="84">
        <f t="shared" si="6"/>
        <v>1502.55</v>
      </c>
      <c r="I27" s="84">
        <f t="shared" si="2"/>
        <v>0</v>
      </c>
      <c r="J27" s="84">
        <f t="shared" si="7"/>
        <v>1502.55</v>
      </c>
      <c r="K27" s="85">
        <f t="shared" si="10"/>
        <v>1833</v>
      </c>
      <c r="L27" s="84" t="str">
        <f t="shared" si="8"/>
        <v xml:space="preserve"> </v>
      </c>
      <c r="M27" s="84">
        <f t="shared" si="9"/>
        <v>330.45000000000005</v>
      </c>
      <c r="N27" s="68">
        <f t="shared" si="3"/>
        <v>15325</v>
      </c>
    </row>
    <row r="28" spans="1:14" ht="15" x14ac:dyDescent="0.2">
      <c r="A28" s="82">
        <v>16</v>
      </c>
      <c r="B28" s="88" t="s">
        <v>11</v>
      </c>
      <c r="C28" s="83">
        <v>14259</v>
      </c>
      <c r="D28" s="86">
        <f t="shared" si="4"/>
        <v>142.59</v>
      </c>
      <c r="E28" s="86">
        <f t="shared" si="11"/>
        <v>14401.59</v>
      </c>
      <c r="F28" s="86">
        <f t="shared" si="1"/>
        <v>6350</v>
      </c>
      <c r="G28" s="86">
        <f t="shared" si="5"/>
        <v>8051.59</v>
      </c>
      <c r="H28" s="86">
        <f t="shared" si="6"/>
        <v>998.13</v>
      </c>
      <c r="I28" s="86">
        <f t="shared" si="2"/>
        <v>0</v>
      </c>
      <c r="J28" s="86">
        <f t="shared" si="7"/>
        <v>998.13</v>
      </c>
      <c r="K28" s="87">
        <f t="shared" si="10"/>
        <v>808</v>
      </c>
      <c r="L28" s="86">
        <f t="shared" si="8"/>
        <v>190.13</v>
      </c>
      <c r="M28" s="86" t="str">
        <f t="shared" si="9"/>
        <v xml:space="preserve"> </v>
      </c>
      <c r="N28" s="68">
        <f t="shared" si="3"/>
        <v>8075</v>
      </c>
    </row>
    <row r="29" spans="1:14" ht="15" x14ac:dyDescent="0.2">
      <c r="A29" s="82">
        <v>17</v>
      </c>
      <c r="B29" s="88" t="s">
        <v>11</v>
      </c>
      <c r="C29" s="83">
        <v>17625</v>
      </c>
      <c r="D29" s="84">
        <f t="shared" si="4"/>
        <v>176.25</v>
      </c>
      <c r="E29" s="84">
        <f t="shared" si="11"/>
        <v>17801.25</v>
      </c>
      <c r="F29" s="84">
        <f t="shared" si="1"/>
        <v>6350</v>
      </c>
      <c r="G29" s="84">
        <f t="shared" si="5"/>
        <v>11451.25</v>
      </c>
      <c r="H29" s="84">
        <f t="shared" si="6"/>
        <v>1233.75</v>
      </c>
      <c r="I29" s="84">
        <f t="shared" si="2"/>
        <v>0</v>
      </c>
      <c r="J29" s="84">
        <f t="shared" si="7"/>
        <v>1233.75</v>
      </c>
      <c r="K29" s="85">
        <f t="shared" si="10"/>
        <v>1255</v>
      </c>
      <c r="L29" s="84" t="str">
        <f t="shared" si="8"/>
        <v xml:space="preserve"> </v>
      </c>
      <c r="M29" s="84">
        <f t="shared" si="9"/>
        <v>21.25</v>
      </c>
      <c r="N29" s="68">
        <f t="shared" si="3"/>
        <v>11475</v>
      </c>
    </row>
    <row r="30" spans="1:14" ht="15" x14ac:dyDescent="0.2">
      <c r="A30" s="82">
        <v>18</v>
      </c>
      <c r="B30" s="88" t="s">
        <v>11</v>
      </c>
      <c r="C30" s="83">
        <v>31646</v>
      </c>
      <c r="D30" s="86">
        <f t="shared" si="4"/>
        <v>316.45999999999998</v>
      </c>
      <c r="E30" s="86">
        <f t="shared" si="11"/>
        <v>31962.46</v>
      </c>
      <c r="F30" s="86">
        <f t="shared" si="1"/>
        <v>6350</v>
      </c>
      <c r="G30" s="86">
        <f t="shared" si="5"/>
        <v>25612.46</v>
      </c>
      <c r="H30" s="86">
        <f t="shared" si="6"/>
        <v>2215.2199999999998</v>
      </c>
      <c r="I30" s="86">
        <f t="shared" si="2"/>
        <v>0</v>
      </c>
      <c r="J30" s="86">
        <f t="shared" si="7"/>
        <v>2215.2199999999998</v>
      </c>
      <c r="K30" s="87">
        <f t="shared" si="10"/>
        <v>3378</v>
      </c>
      <c r="L30" s="86" t="str">
        <f t="shared" si="8"/>
        <v xml:space="preserve"> </v>
      </c>
      <c r="M30" s="86">
        <f t="shared" si="9"/>
        <v>1162.7800000000002</v>
      </c>
      <c r="N30" s="68">
        <f t="shared" si="3"/>
        <v>25625</v>
      </c>
    </row>
    <row r="31" spans="1:14" ht="15" x14ac:dyDescent="0.2">
      <c r="A31" s="82">
        <v>19</v>
      </c>
      <c r="B31" s="88" t="s">
        <v>11</v>
      </c>
      <c r="C31" s="83">
        <v>14978</v>
      </c>
      <c r="D31" s="84">
        <f t="shared" si="4"/>
        <v>149.78</v>
      </c>
      <c r="E31" s="84">
        <f t="shared" si="11"/>
        <v>15127.78</v>
      </c>
      <c r="F31" s="84">
        <f t="shared" si="1"/>
        <v>6350</v>
      </c>
      <c r="G31" s="84">
        <f t="shared" si="5"/>
        <v>8777.7800000000007</v>
      </c>
      <c r="H31" s="84">
        <f t="shared" si="6"/>
        <v>1048.46</v>
      </c>
      <c r="I31" s="84">
        <f t="shared" si="2"/>
        <v>0</v>
      </c>
      <c r="J31" s="84">
        <f t="shared" si="7"/>
        <v>1048.46</v>
      </c>
      <c r="K31" s="85">
        <f t="shared" si="10"/>
        <v>878</v>
      </c>
      <c r="L31" s="84">
        <f t="shared" si="8"/>
        <v>170.46000000000004</v>
      </c>
      <c r="M31" s="84" t="str">
        <f t="shared" si="9"/>
        <v xml:space="preserve"> </v>
      </c>
      <c r="N31" s="68">
        <f t="shared" si="3"/>
        <v>8775</v>
      </c>
    </row>
    <row r="32" spans="1:14" ht="15" x14ac:dyDescent="0.2">
      <c r="A32" s="82">
        <v>20</v>
      </c>
      <c r="B32" s="88" t="s">
        <v>11</v>
      </c>
      <c r="C32" s="83">
        <v>29170</v>
      </c>
      <c r="D32" s="86">
        <f t="shared" si="4"/>
        <v>291.7</v>
      </c>
      <c r="E32" s="86">
        <f t="shared" ref="E32:E41" si="12">+C32+D32</f>
        <v>29461.7</v>
      </c>
      <c r="F32" s="86">
        <f t="shared" si="1"/>
        <v>6350</v>
      </c>
      <c r="G32" s="86">
        <f t="shared" si="5"/>
        <v>23111.7</v>
      </c>
      <c r="H32" s="86">
        <f t="shared" si="6"/>
        <v>2041.9</v>
      </c>
      <c r="I32" s="86">
        <f t="shared" si="2"/>
        <v>0</v>
      </c>
      <c r="J32" s="86">
        <f t="shared" si="7"/>
        <v>2041.9</v>
      </c>
      <c r="K32" s="87">
        <f t="shared" si="10"/>
        <v>3003</v>
      </c>
      <c r="L32" s="86" t="str">
        <f t="shared" si="8"/>
        <v xml:space="preserve"> </v>
      </c>
      <c r="M32" s="86">
        <f t="shared" si="9"/>
        <v>961.09999999999991</v>
      </c>
      <c r="N32" s="68">
        <f t="shared" si="3"/>
        <v>23125</v>
      </c>
    </row>
    <row r="33" spans="1:14" ht="15" x14ac:dyDescent="0.2">
      <c r="A33" s="82">
        <v>21</v>
      </c>
      <c r="B33" s="88" t="s">
        <v>11</v>
      </c>
      <c r="C33" s="83">
        <v>31107</v>
      </c>
      <c r="D33" s="84">
        <f t="shared" si="4"/>
        <v>311.07</v>
      </c>
      <c r="E33" s="84">
        <f t="shared" si="12"/>
        <v>31418.07</v>
      </c>
      <c r="F33" s="84">
        <f t="shared" si="1"/>
        <v>6350</v>
      </c>
      <c r="G33" s="84">
        <f t="shared" si="5"/>
        <v>25068.07</v>
      </c>
      <c r="H33" s="84">
        <f t="shared" si="6"/>
        <v>2177.4899999999998</v>
      </c>
      <c r="I33" s="84">
        <f t="shared" si="2"/>
        <v>0</v>
      </c>
      <c r="J33" s="84">
        <f t="shared" si="7"/>
        <v>2177.4899999999998</v>
      </c>
      <c r="K33" s="85">
        <f t="shared" si="10"/>
        <v>3295</v>
      </c>
      <c r="L33" s="84" t="str">
        <f t="shared" si="8"/>
        <v xml:space="preserve"> </v>
      </c>
      <c r="M33" s="84">
        <f t="shared" si="9"/>
        <v>1117.5100000000002</v>
      </c>
      <c r="N33" s="68">
        <f t="shared" si="3"/>
        <v>25075</v>
      </c>
    </row>
    <row r="34" spans="1:14" ht="15" x14ac:dyDescent="0.2">
      <c r="A34" s="82">
        <v>22</v>
      </c>
      <c r="B34" s="88" t="s">
        <v>11</v>
      </c>
      <c r="C34" s="83">
        <v>17355</v>
      </c>
      <c r="D34" s="86">
        <f t="shared" si="4"/>
        <v>173.55</v>
      </c>
      <c r="E34" s="86">
        <f t="shared" si="12"/>
        <v>17528.55</v>
      </c>
      <c r="F34" s="86">
        <f t="shared" si="1"/>
        <v>6350</v>
      </c>
      <c r="G34" s="86">
        <f t="shared" si="5"/>
        <v>11178.55</v>
      </c>
      <c r="H34" s="86">
        <f t="shared" si="6"/>
        <v>1214.8499999999999</v>
      </c>
      <c r="I34" s="86">
        <f t="shared" si="2"/>
        <v>0</v>
      </c>
      <c r="J34" s="86">
        <f t="shared" si="7"/>
        <v>1214.8499999999999</v>
      </c>
      <c r="K34" s="87">
        <f t="shared" si="10"/>
        <v>1210</v>
      </c>
      <c r="L34" s="86">
        <f t="shared" si="8"/>
        <v>4.8499999999999091</v>
      </c>
      <c r="M34" s="86" t="str">
        <f t="shared" si="9"/>
        <v xml:space="preserve"> </v>
      </c>
      <c r="N34" s="68">
        <f t="shared" si="3"/>
        <v>11175</v>
      </c>
    </row>
    <row r="35" spans="1:14" ht="15" x14ac:dyDescent="0.2">
      <c r="A35" s="82">
        <v>23</v>
      </c>
      <c r="B35" s="88" t="s">
        <v>11</v>
      </c>
      <c r="C35" s="83">
        <v>25882</v>
      </c>
      <c r="D35" s="84">
        <f t="shared" si="4"/>
        <v>258.82</v>
      </c>
      <c r="E35" s="84">
        <f t="shared" si="12"/>
        <v>26140.82</v>
      </c>
      <c r="F35" s="84">
        <f t="shared" si="1"/>
        <v>6350</v>
      </c>
      <c r="G35" s="84">
        <f t="shared" si="5"/>
        <v>19790.82</v>
      </c>
      <c r="H35" s="84">
        <f t="shared" si="6"/>
        <v>1811.74</v>
      </c>
      <c r="I35" s="84">
        <f t="shared" si="2"/>
        <v>0</v>
      </c>
      <c r="J35" s="84">
        <f t="shared" si="7"/>
        <v>1811.74</v>
      </c>
      <c r="K35" s="85">
        <f t="shared" si="10"/>
        <v>2500</v>
      </c>
      <c r="L35" s="84" t="str">
        <f t="shared" si="8"/>
        <v xml:space="preserve"> </v>
      </c>
      <c r="M35" s="84">
        <f t="shared" si="9"/>
        <v>688.26</v>
      </c>
      <c r="N35" s="68">
        <f t="shared" si="3"/>
        <v>19775</v>
      </c>
    </row>
    <row r="36" spans="1:14" ht="15" x14ac:dyDescent="0.2">
      <c r="A36" s="82">
        <v>24</v>
      </c>
      <c r="B36" s="88" t="s">
        <v>11</v>
      </c>
      <c r="C36" s="83">
        <v>28854</v>
      </c>
      <c r="D36" s="86">
        <f t="shared" si="4"/>
        <v>288.54000000000002</v>
      </c>
      <c r="E36" s="86">
        <f t="shared" si="12"/>
        <v>29142.54</v>
      </c>
      <c r="F36" s="86">
        <f t="shared" si="1"/>
        <v>6350</v>
      </c>
      <c r="G36" s="86">
        <f t="shared" si="5"/>
        <v>22792.54</v>
      </c>
      <c r="H36" s="86">
        <f t="shared" si="6"/>
        <v>2019.78</v>
      </c>
      <c r="I36" s="86">
        <f t="shared" si="2"/>
        <v>0</v>
      </c>
      <c r="J36" s="86">
        <f t="shared" si="7"/>
        <v>2019.78</v>
      </c>
      <c r="K36" s="87">
        <f t="shared" si="10"/>
        <v>2950</v>
      </c>
      <c r="L36" s="86" t="str">
        <f t="shared" si="8"/>
        <v xml:space="preserve"> </v>
      </c>
      <c r="M36" s="86">
        <f t="shared" si="9"/>
        <v>930.22</v>
      </c>
      <c r="N36" s="68">
        <f t="shared" si="3"/>
        <v>22775</v>
      </c>
    </row>
    <row r="37" spans="1:14" ht="15" x14ac:dyDescent="0.2">
      <c r="A37" s="82">
        <v>25</v>
      </c>
      <c r="B37" s="88" t="s">
        <v>11</v>
      </c>
      <c r="C37" s="83">
        <v>33494</v>
      </c>
      <c r="D37" s="84">
        <f t="shared" si="4"/>
        <v>334.94</v>
      </c>
      <c r="E37" s="84">
        <f t="shared" si="12"/>
        <v>33828.94</v>
      </c>
      <c r="F37" s="84">
        <f t="shared" si="1"/>
        <v>6350</v>
      </c>
      <c r="G37" s="84">
        <f t="shared" si="5"/>
        <v>27478.940000000002</v>
      </c>
      <c r="H37" s="84">
        <f t="shared" si="6"/>
        <v>2344.58</v>
      </c>
      <c r="I37" s="84">
        <f t="shared" si="2"/>
        <v>0</v>
      </c>
      <c r="J37" s="84">
        <f t="shared" si="7"/>
        <v>2344.58</v>
      </c>
      <c r="K37" s="85">
        <f t="shared" si="10"/>
        <v>3655</v>
      </c>
      <c r="L37" s="84" t="str">
        <f t="shared" si="8"/>
        <v xml:space="preserve"> </v>
      </c>
      <c r="M37" s="84">
        <f t="shared" si="9"/>
        <v>1310.42</v>
      </c>
      <c r="N37" s="68">
        <f t="shared" si="3"/>
        <v>27475</v>
      </c>
    </row>
    <row r="38" spans="1:14" ht="15" x14ac:dyDescent="0.2">
      <c r="A38" s="82">
        <v>26</v>
      </c>
      <c r="B38" s="88" t="s">
        <v>11</v>
      </c>
      <c r="C38" s="83">
        <v>28434</v>
      </c>
      <c r="D38" s="86">
        <f t="shared" si="4"/>
        <v>284.34000000000003</v>
      </c>
      <c r="E38" s="86">
        <f t="shared" si="12"/>
        <v>28718.34</v>
      </c>
      <c r="F38" s="86">
        <f t="shared" si="1"/>
        <v>6350</v>
      </c>
      <c r="G38" s="86">
        <f t="shared" si="5"/>
        <v>22368.34</v>
      </c>
      <c r="H38" s="86">
        <f t="shared" si="6"/>
        <v>1990.38</v>
      </c>
      <c r="I38" s="86">
        <f t="shared" si="2"/>
        <v>0</v>
      </c>
      <c r="J38" s="86">
        <f t="shared" si="7"/>
        <v>1990.38</v>
      </c>
      <c r="K38" s="87">
        <f t="shared" si="10"/>
        <v>2890</v>
      </c>
      <c r="L38" s="86" t="str">
        <f t="shared" si="8"/>
        <v xml:space="preserve"> </v>
      </c>
      <c r="M38" s="86">
        <f t="shared" si="9"/>
        <v>899.61999999999989</v>
      </c>
      <c r="N38" s="68">
        <f t="shared" si="3"/>
        <v>22375</v>
      </c>
    </row>
    <row r="39" spans="1:14" ht="15" x14ac:dyDescent="0.2">
      <c r="A39" s="82">
        <v>27</v>
      </c>
      <c r="B39" s="88" t="s">
        <v>11</v>
      </c>
      <c r="C39" s="83">
        <v>20959</v>
      </c>
      <c r="D39" s="84">
        <f t="shared" si="4"/>
        <v>209.59</v>
      </c>
      <c r="E39" s="84">
        <f t="shared" si="12"/>
        <v>21168.59</v>
      </c>
      <c r="F39" s="84">
        <f t="shared" si="1"/>
        <v>6350</v>
      </c>
      <c r="G39" s="84">
        <f t="shared" si="5"/>
        <v>14818.59</v>
      </c>
      <c r="H39" s="84">
        <f t="shared" si="6"/>
        <v>1467.13</v>
      </c>
      <c r="I39" s="84">
        <f t="shared" si="2"/>
        <v>0</v>
      </c>
      <c r="J39" s="84">
        <f t="shared" si="7"/>
        <v>1467.13</v>
      </c>
      <c r="K39" s="85">
        <f t="shared" si="10"/>
        <v>1758</v>
      </c>
      <c r="L39" s="84" t="str">
        <f t="shared" si="8"/>
        <v xml:space="preserve"> </v>
      </c>
      <c r="M39" s="84">
        <f t="shared" si="9"/>
        <v>290.86999999999989</v>
      </c>
      <c r="N39" s="68">
        <f t="shared" si="3"/>
        <v>14825</v>
      </c>
    </row>
    <row r="40" spans="1:14" ht="15" x14ac:dyDescent="0.2">
      <c r="A40" s="82">
        <v>28</v>
      </c>
      <c r="B40" s="88" t="s">
        <v>11</v>
      </c>
      <c r="C40" s="83">
        <v>29406</v>
      </c>
      <c r="D40" s="86">
        <f t="shared" si="4"/>
        <v>294.06</v>
      </c>
      <c r="E40" s="86">
        <f t="shared" si="12"/>
        <v>29700.06</v>
      </c>
      <c r="F40" s="86">
        <f t="shared" si="1"/>
        <v>6350</v>
      </c>
      <c r="G40" s="86">
        <f t="shared" si="5"/>
        <v>23350.06</v>
      </c>
      <c r="H40" s="86">
        <f t="shared" si="6"/>
        <v>2058.42</v>
      </c>
      <c r="I40" s="86">
        <f t="shared" si="2"/>
        <v>0</v>
      </c>
      <c r="J40" s="86">
        <f t="shared" si="7"/>
        <v>2058.42</v>
      </c>
      <c r="K40" s="87">
        <f t="shared" si="10"/>
        <v>3040</v>
      </c>
      <c r="L40" s="86" t="str">
        <f t="shared" si="8"/>
        <v xml:space="preserve"> </v>
      </c>
      <c r="M40" s="86">
        <f t="shared" si="9"/>
        <v>981.57999999999993</v>
      </c>
      <c r="N40" s="68">
        <f t="shared" si="3"/>
        <v>23375</v>
      </c>
    </row>
    <row r="41" spans="1:14" ht="15" x14ac:dyDescent="0.2">
      <c r="A41" s="82">
        <v>29</v>
      </c>
      <c r="B41" s="88" t="s">
        <v>11</v>
      </c>
      <c r="C41" s="83">
        <v>11516</v>
      </c>
      <c r="D41" s="84">
        <f t="shared" si="4"/>
        <v>115.16</v>
      </c>
      <c r="E41" s="84">
        <f t="shared" si="12"/>
        <v>11631.16</v>
      </c>
      <c r="F41" s="84">
        <f t="shared" si="1"/>
        <v>6350</v>
      </c>
      <c r="G41" s="84">
        <f t="shared" si="5"/>
        <v>5281.16</v>
      </c>
      <c r="H41" s="84">
        <f t="shared" si="6"/>
        <v>806.12</v>
      </c>
      <c r="I41" s="84">
        <f t="shared" si="2"/>
        <v>0</v>
      </c>
      <c r="J41" s="84">
        <f t="shared" si="7"/>
        <v>806.12</v>
      </c>
      <c r="K41" s="85">
        <f t="shared" si="10"/>
        <v>528</v>
      </c>
      <c r="L41" s="84">
        <f t="shared" si="8"/>
        <v>278.12</v>
      </c>
      <c r="M41" s="84" t="str">
        <f t="shared" si="9"/>
        <v xml:space="preserve"> </v>
      </c>
      <c r="N41" s="68">
        <f t="shared" si="3"/>
        <v>5275</v>
      </c>
    </row>
    <row r="42" spans="1:14" ht="15" x14ac:dyDescent="0.2">
      <c r="A42" s="82">
        <v>30</v>
      </c>
      <c r="B42" s="88" t="s">
        <v>11</v>
      </c>
      <c r="C42" s="83">
        <v>19046</v>
      </c>
      <c r="D42" s="86">
        <f t="shared" si="4"/>
        <v>190.46</v>
      </c>
      <c r="E42" s="86">
        <f t="shared" ref="E42:E51" si="13">+C42+D42</f>
        <v>19236.46</v>
      </c>
      <c r="F42" s="86">
        <f t="shared" si="1"/>
        <v>6350</v>
      </c>
      <c r="G42" s="86">
        <f t="shared" si="5"/>
        <v>12886.46</v>
      </c>
      <c r="H42" s="86">
        <f t="shared" si="6"/>
        <v>1333.22</v>
      </c>
      <c r="I42" s="86">
        <f t="shared" si="2"/>
        <v>0</v>
      </c>
      <c r="J42" s="86">
        <f t="shared" si="7"/>
        <v>1333.22</v>
      </c>
      <c r="K42" s="87">
        <f t="shared" si="10"/>
        <v>1465</v>
      </c>
      <c r="L42" s="86" t="str">
        <f t="shared" si="8"/>
        <v xml:space="preserve"> </v>
      </c>
      <c r="M42" s="86">
        <f t="shared" si="9"/>
        <v>131.77999999999997</v>
      </c>
      <c r="N42" s="68">
        <f t="shared" si="3"/>
        <v>12875</v>
      </c>
    </row>
    <row r="43" spans="1:14" ht="15" x14ac:dyDescent="0.2">
      <c r="A43" s="82">
        <v>31</v>
      </c>
      <c r="B43" s="88" t="s">
        <v>11</v>
      </c>
      <c r="C43" s="83">
        <v>21601</v>
      </c>
      <c r="D43" s="84">
        <f t="shared" si="4"/>
        <v>216.01</v>
      </c>
      <c r="E43" s="84">
        <f t="shared" si="13"/>
        <v>21817.01</v>
      </c>
      <c r="F43" s="84">
        <f t="shared" si="1"/>
        <v>6350</v>
      </c>
      <c r="G43" s="84">
        <f t="shared" si="5"/>
        <v>15467.009999999998</v>
      </c>
      <c r="H43" s="84">
        <f t="shared" si="6"/>
        <v>1512.07</v>
      </c>
      <c r="I43" s="84">
        <f t="shared" si="2"/>
        <v>0</v>
      </c>
      <c r="J43" s="84">
        <f t="shared" si="7"/>
        <v>1512.07</v>
      </c>
      <c r="K43" s="85">
        <f t="shared" si="10"/>
        <v>1855</v>
      </c>
      <c r="L43" s="84" t="str">
        <f t="shared" si="8"/>
        <v xml:space="preserve"> </v>
      </c>
      <c r="M43" s="84">
        <f t="shared" si="9"/>
        <v>342.93000000000006</v>
      </c>
      <c r="N43" s="68">
        <f t="shared" si="3"/>
        <v>15475</v>
      </c>
    </row>
    <row r="44" spans="1:14" ht="15" x14ac:dyDescent="0.2">
      <c r="A44" s="82">
        <v>32</v>
      </c>
      <c r="B44" s="88" t="s">
        <v>11</v>
      </c>
      <c r="C44" s="83">
        <v>20732</v>
      </c>
      <c r="D44" s="86">
        <f t="shared" si="4"/>
        <v>207.32</v>
      </c>
      <c r="E44" s="86">
        <f t="shared" si="13"/>
        <v>20939.32</v>
      </c>
      <c r="F44" s="86">
        <f t="shared" si="1"/>
        <v>6350</v>
      </c>
      <c r="G44" s="86">
        <f t="shared" si="5"/>
        <v>14589.32</v>
      </c>
      <c r="H44" s="86">
        <f t="shared" si="6"/>
        <v>1451.24</v>
      </c>
      <c r="I44" s="86">
        <f t="shared" si="2"/>
        <v>0</v>
      </c>
      <c r="J44" s="86">
        <f t="shared" si="7"/>
        <v>1451.24</v>
      </c>
      <c r="K44" s="87">
        <f t="shared" si="10"/>
        <v>1720</v>
      </c>
      <c r="L44" s="86" t="str">
        <f t="shared" si="8"/>
        <v xml:space="preserve"> </v>
      </c>
      <c r="M44" s="86">
        <f t="shared" si="9"/>
        <v>268.76</v>
      </c>
      <c r="N44" s="68">
        <f t="shared" si="3"/>
        <v>14575</v>
      </c>
    </row>
    <row r="45" spans="1:14" ht="15" x14ac:dyDescent="0.2">
      <c r="A45" s="82">
        <v>33</v>
      </c>
      <c r="B45" s="88" t="s">
        <v>11</v>
      </c>
      <c r="C45" s="83">
        <v>20236</v>
      </c>
      <c r="D45" s="84">
        <f t="shared" si="4"/>
        <v>202.36</v>
      </c>
      <c r="E45" s="84">
        <f t="shared" si="13"/>
        <v>20438.36</v>
      </c>
      <c r="F45" s="84">
        <f t="shared" si="1"/>
        <v>6350</v>
      </c>
      <c r="G45" s="84">
        <f t="shared" si="5"/>
        <v>14088.36</v>
      </c>
      <c r="H45" s="84">
        <f t="shared" si="6"/>
        <v>1416.52</v>
      </c>
      <c r="I45" s="84">
        <f t="shared" si="2"/>
        <v>0</v>
      </c>
      <c r="J45" s="84">
        <f t="shared" si="7"/>
        <v>1416.52</v>
      </c>
      <c r="K45" s="85">
        <f t="shared" si="10"/>
        <v>1645</v>
      </c>
      <c r="L45" s="84" t="str">
        <f t="shared" si="8"/>
        <v xml:space="preserve"> </v>
      </c>
      <c r="M45" s="84">
        <f t="shared" si="9"/>
        <v>228.48000000000002</v>
      </c>
      <c r="N45" s="68">
        <f t="shared" si="3"/>
        <v>14075</v>
      </c>
    </row>
    <row r="46" spans="1:14" ht="15" x14ac:dyDescent="0.2">
      <c r="A46" s="82">
        <v>34</v>
      </c>
      <c r="B46" s="88" t="s">
        <v>11</v>
      </c>
      <c r="C46" s="83">
        <v>31713</v>
      </c>
      <c r="D46" s="86">
        <f t="shared" si="4"/>
        <v>317.13</v>
      </c>
      <c r="E46" s="86">
        <f t="shared" si="13"/>
        <v>32030.13</v>
      </c>
      <c r="F46" s="86">
        <f t="shared" si="1"/>
        <v>6350</v>
      </c>
      <c r="G46" s="86">
        <f t="shared" si="5"/>
        <v>25680.13</v>
      </c>
      <c r="H46" s="86">
        <f t="shared" si="6"/>
        <v>2219.91</v>
      </c>
      <c r="I46" s="86">
        <f t="shared" si="2"/>
        <v>0</v>
      </c>
      <c r="J46" s="86">
        <f t="shared" si="7"/>
        <v>2219.91</v>
      </c>
      <c r="K46" s="87">
        <f t="shared" si="10"/>
        <v>3385</v>
      </c>
      <c r="L46" s="86" t="str">
        <f t="shared" si="8"/>
        <v xml:space="preserve"> </v>
      </c>
      <c r="M46" s="86">
        <f t="shared" si="9"/>
        <v>1165.0900000000001</v>
      </c>
      <c r="N46" s="68">
        <f t="shared" si="3"/>
        <v>25675</v>
      </c>
    </row>
    <row r="47" spans="1:14" ht="15" x14ac:dyDescent="0.2">
      <c r="A47" s="82">
        <v>35</v>
      </c>
      <c r="B47" s="88" t="s">
        <v>11</v>
      </c>
      <c r="C47" s="83">
        <v>18727</v>
      </c>
      <c r="D47" s="84">
        <f t="shared" si="4"/>
        <v>187.27</v>
      </c>
      <c r="E47" s="84">
        <f t="shared" si="13"/>
        <v>18914.27</v>
      </c>
      <c r="F47" s="84">
        <f t="shared" si="1"/>
        <v>6350</v>
      </c>
      <c r="G47" s="84">
        <f t="shared" si="5"/>
        <v>12564.27</v>
      </c>
      <c r="H47" s="84">
        <f t="shared" si="6"/>
        <v>1310.89</v>
      </c>
      <c r="I47" s="84">
        <f t="shared" si="2"/>
        <v>0</v>
      </c>
      <c r="J47" s="84">
        <f t="shared" si="7"/>
        <v>1310.89</v>
      </c>
      <c r="K47" s="85">
        <f t="shared" si="10"/>
        <v>1420</v>
      </c>
      <c r="L47" s="84" t="str">
        <f t="shared" si="8"/>
        <v xml:space="preserve"> </v>
      </c>
      <c r="M47" s="84">
        <f t="shared" si="9"/>
        <v>109.1099999999999</v>
      </c>
      <c r="N47" s="68">
        <f t="shared" si="3"/>
        <v>12575</v>
      </c>
    </row>
    <row r="48" spans="1:14" ht="15" x14ac:dyDescent="0.2">
      <c r="A48" s="82">
        <v>36</v>
      </c>
      <c r="B48" s="88" t="s">
        <v>11</v>
      </c>
      <c r="C48" s="83">
        <v>32344</v>
      </c>
      <c r="D48" s="86">
        <f t="shared" si="4"/>
        <v>323.44</v>
      </c>
      <c r="E48" s="86">
        <f t="shared" si="13"/>
        <v>32667.439999999999</v>
      </c>
      <c r="F48" s="86">
        <f t="shared" si="1"/>
        <v>6350</v>
      </c>
      <c r="G48" s="86">
        <f t="shared" si="5"/>
        <v>26317.439999999999</v>
      </c>
      <c r="H48" s="86">
        <f t="shared" si="6"/>
        <v>2264.08</v>
      </c>
      <c r="I48" s="86">
        <f t="shared" si="2"/>
        <v>0</v>
      </c>
      <c r="J48" s="86">
        <f t="shared" si="7"/>
        <v>2264.08</v>
      </c>
      <c r="K48" s="87">
        <f t="shared" si="10"/>
        <v>3483</v>
      </c>
      <c r="L48" s="86" t="str">
        <f t="shared" si="8"/>
        <v xml:space="preserve"> </v>
      </c>
      <c r="M48" s="86">
        <f t="shared" si="9"/>
        <v>1218.92</v>
      </c>
      <c r="N48" s="68">
        <f t="shared" si="3"/>
        <v>26325</v>
      </c>
    </row>
    <row r="49" spans="1:14" ht="15" x14ac:dyDescent="0.2">
      <c r="A49" s="82">
        <v>37</v>
      </c>
      <c r="B49" s="88" t="s">
        <v>11</v>
      </c>
      <c r="C49" s="83">
        <v>32892</v>
      </c>
      <c r="D49" s="84">
        <f t="shared" si="4"/>
        <v>328.92</v>
      </c>
      <c r="E49" s="84">
        <f t="shared" si="13"/>
        <v>33220.92</v>
      </c>
      <c r="F49" s="84">
        <f t="shared" si="1"/>
        <v>6350</v>
      </c>
      <c r="G49" s="84">
        <f t="shared" si="5"/>
        <v>26870.92</v>
      </c>
      <c r="H49" s="84">
        <f t="shared" si="6"/>
        <v>2302.44</v>
      </c>
      <c r="I49" s="84">
        <f t="shared" si="2"/>
        <v>0</v>
      </c>
      <c r="J49" s="84">
        <f t="shared" si="7"/>
        <v>2302.44</v>
      </c>
      <c r="K49" s="85">
        <f t="shared" si="10"/>
        <v>3565</v>
      </c>
      <c r="L49" s="84" t="str">
        <f t="shared" si="8"/>
        <v xml:space="preserve"> </v>
      </c>
      <c r="M49" s="84">
        <f t="shared" si="9"/>
        <v>1262.56</v>
      </c>
      <c r="N49" s="68">
        <f t="shared" si="3"/>
        <v>26875</v>
      </c>
    </row>
    <row r="50" spans="1:14" ht="15" x14ac:dyDescent="0.2">
      <c r="A50" s="82">
        <v>38</v>
      </c>
      <c r="B50" s="88" t="s">
        <v>11</v>
      </c>
      <c r="C50" s="83">
        <v>31239</v>
      </c>
      <c r="D50" s="86">
        <f t="shared" si="4"/>
        <v>312.39</v>
      </c>
      <c r="E50" s="86">
        <f t="shared" si="13"/>
        <v>31551.39</v>
      </c>
      <c r="F50" s="86">
        <f t="shared" si="1"/>
        <v>6350</v>
      </c>
      <c r="G50" s="86">
        <f t="shared" si="5"/>
        <v>25201.39</v>
      </c>
      <c r="H50" s="86">
        <f t="shared" si="6"/>
        <v>2186.73</v>
      </c>
      <c r="I50" s="86">
        <f t="shared" si="2"/>
        <v>0</v>
      </c>
      <c r="J50" s="86">
        <f t="shared" si="7"/>
        <v>2186.73</v>
      </c>
      <c r="K50" s="87">
        <f t="shared" si="10"/>
        <v>3318</v>
      </c>
      <c r="L50" s="86" t="str">
        <f t="shared" si="8"/>
        <v xml:space="preserve"> </v>
      </c>
      <c r="M50" s="86">
        <f t="shared" si="9"/>
        <v>1131.27</v>
      </c>
      <c r="N50" s="68">
        <f t="shared" si="3"/>
        <v>25225</v>
      </c>
    </row>
    <row r="51" spans="1:14" ht="15" x14ac:dyDescent="0.2">
      <c r="A51" s="82">
        <v>39</v>
      </c>
      <c r="B51" s="88" t="s">
        <v>11</v>
      </c>
      <c r="C51" s="83">
        <v>12530</v>
      </c>
      <c r="D51" s="84">
        <f t="shared" si="4"/>
        <v>125.3</v>
      </c>
      <c r="E51" s="84">
        <f t="shared" si="13"/>
        <v>12655.3</v>
      </c>
      <c r="F51" s="84">
        <f t="shared" si="1"/>
        <v>6350</v>
      </c>
      <c r="G51" s="84">
        <f t="shared" si="5"/>
        <v>6305.2999999999993</v>
      </c>
      <c r="H51" s="84">
        <f t="shared" si="6"/>
        <v>877.1</v>
      </c>
      <c r="I51" s="84">
        <f t="shared" si="2"/>
        <v>0</v>
      </c>
      <c r="J51" s="84">
        <f t="shared" si="7"/>
        <v>877.1</v>
      </c>
      <c r="K51" s="85">
        <f t="shared" si="10"/>
        <v>633</v>
      </c>
      <c r="L51" s="84">
        <f t="shared" si="8"/>
        <v>244.10000000000002</v>
      </c>
      <c r="M51" s="84" t="str">
        <f t="shared" si="9"/>
        <v xml:space="preserve"> </v>
      </c>
      <c r="N51" s="68">
        <f t="shared" si="3"/>
        <v>6325</v>
      </c>
    </row>
    <row r="52" spans="1:14" ht="15" x14ac:dyDescent="0.2">
      <c r="A52" s="82">
        <v>40</v>
      </c>
      <c r="B52" s="88" t="s">
        <v>11</v>
      </c>
      <c r="C52" s="83">
        <v>30977</v>
      </c>
      <c r="D52" s="86">
        <f t="shared" si="4"/>
        <v>309.77</v>
      </c>
      <c r="E52" s="86">
        <f>+C52+D52</f>
        <v>31286.77</v>
      </c>
      <c r="F52" s="86">
        <f t="shared" si="1"/>
        <v>6350</v>
      </c>
      <c r="G52" s="86">
        <f>IF(E52-F52&gt;0,E52-F52,0)</f>
        <v>24936.77</v>
      </c>
      <c r="H52" s="86">
        <f t="shared" si="6"/>
        <v>2168.39</v>
      </c>
      <c r="I52" s="86">
        <f t="shared" si="2"/>
        <v>0</v>
      </c>
      <c r="J52" s="86">
        <f t="shared" si="7"/>
        <v>2168.39</v>
      </c>
      <c r="K52" s="87">
        <f t="shared" si="10"/>
        <v>3273</v>
      </c>
      <c r="L52" s="86" t="str">
        <f t="shared" si="8"/>
        <v xml:space="preserve"> </v>
      </c>
      <c r="M52" s="86">
        <f t="shared" si="9"/>
        <v>1104.6100000000001</v>
      </c>
      <c r="N52" s="68">
        <f>TRUNC(G52,-2)+IF(MOD(G52,100)&gt;50,75,25)</f>
        <v>24925</v>
      </c>
    </row>
    <row r="53" spans="1:14" x14ac:dyDescent="0.2">
      <c r="C53" s="89"/>
    </row>
    <row r="54" spans="1:14" ht="15" x14ac:dyDescent="0.2">
      <c r="H54" s="90"/>
    </row>
  </sheetData>
  <sheetProtection sheet="1" objects="1" scenarios="1"/>
  <phoneticPr fontId="0" type="noConversion"/>
  <printOptions gridLines="1" gridLinesSet="0"/>
  <pageMargins left="0.5" right="0.5" top="0.5" bottom="0.5" header="0.25" footer="0.25"/>
  <pageSetup scale="72" fitToHeight="2" orientation="landscape" horizontalDpi="4294967292" r:id="rId1"/>
  <headerFooter alignWithMargins="0">
    <oddHeader>&amp;CTax Day Assignment, page &amp;P</oddHeader>
    <oddFooter>&amp;Cprinted on &amp;D at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AddARow">
                <anchor moveWithCells="1" sizeWithCells="1">
                  <from>
                    <xdr:col>3</xdr:col>
                    <xdr:colOff>9525</xdr:colOff>
                    <xdr:row>5</xdr:row>
                    <xdr:rowOff>104775</xdr:rowOff>
                  </from>
                  <to>
                    <xdr:col>3</xdr:col>
                    <xdr:colOff>781050</xdr:colOff>
                    <xdr:row>6</xdr:row>
                    <xdr:rowOff>133350</xdr:rowOff>
                  </to>
                </anchor>
              </controlPr>
            </control>
          </mc:Choice>
        </mc:AlternateContent>
        <mc:AlternateContent xmlns:mc="http://schemas.openxmlformats.org/markup-compatibility/2006">
          <mc:Choice Requires="x14">
            <control shapeId="1026" r:id="rId5" name="Button 2">
              <controlPr defaultSize="0" print="0" autoFill="0" autoPict="0" macro="[0]!DeleteARow">
                <anchor moveWithCells="1" sizeWithCells="1">
                  <from>
                    <xdr:col>4</xdr:col>
                    <xdr:colOff>876300</xdr:colOff>
                    <xdr:row>5</xdr:row>
                    <xdr:rowOff>104775</xdr:rowOff>
                  </from>
                  <to>
                    <xdr:col>6</xdr:col>
                    <xdr:colOff>47625</xdr:colOff>
                    <xdr:row>6</xdr:row>
                    <xdr:rowOff>123825</xdr:rowOff>
                  </to>
                </anchor>
              </controlPr>
            </control>
          </mc:Choice>
        </mc:AlternateContent>
        <mc:AlternateContent xmlns:mc="http://schemas.openxmlformats.org/markup-compatibility/2006">
          <mc:Choice Requires="x14">
            <control shapeId="1027" r:id="rId6" name="Button 3">
              <controlPr defaultSize="0" print="0" autoFill="0" autoPict="0" macro="[0]!RandomIncomes">
                <anchor moveWithCells="1" sizeWithCells="1">
                  <from>
                    <xdr:col>6</xdr:col>
                    <xdr:colOff>304800</xdr:colOff>
                    <xdr:row>5</xdr:row>
                    <xdr:rowOff>104775</xdr:rowOff>
                  </from>
                  <to>
                    <xdr:col>9</xdr:col>
                    <xdr:colOff>514350</xdr:colOff>
                    <xdr:row>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0"/>
  <sheetViews>
    <sheetView workbookViewId="0">
      <selection activeCell="A2" sqref="A2"/>
    </sheetView>
  </sheetViews>
  <sheetFormatPr defaultRowHeight="12.75" x14ac:dyDescent="0.2"/>
  <cols>
    <col min="1" max="1" width="17.7109375" customWidth="1"/>
    <col min="2" max="2" width="16.28515625" customWidth="1"/>
    <col min="3" max="3" width="9.7109375" customWidth="1"/>
    <col min="4" max="4" width="10.85546875" customWidth="1"/>
    <col min="5" max="5" width="9.5703125" customWidth="1"/>
    <col min="9" max="9" width="11.85546875" customWidth="1"/>
  </cols>
  <sheetData>
    <row r="1" spans="1:12" x14ac:dyDescent="0.2">
      <c r="A1" s="35" t="s">
        <v>29</v>
      </c>
      <c r="B1" t="s">
        <v>30</v>
      </c>
      <c r="D1" s="10"/>
      <c r="E1" t="s">
        <v>31</v>
      </c>
    </row>
    <row r="2" spans="1:12" x14ac:dyDescent="0.2">
      <c r="B2" s="25" t="s">
        <v>46</v>
      </c>
      <c r="D2" s="11"/>
      <c r="E2" s="11"/>
    </row>
    <row r="4" spans="1:12" x14ac:dyDescent="0.2">
      <c r="A4" t="s">
        <v>13</v>
      </c>
      <c r="B4" s="6">
        <v>0.04</v>
      </c>
    </row>
    <row r="5" spans="1:12" x14ac:dyDescent="0.2">
      <c r="A5" t="s">
        <v>16</v>
      </c>
      <c r="B5" s="6">
        <v>6.2E-2</v>
      </c>
    </row>
    <row r="6" spans="1:12" x14ac:dyDescent="0.2">
      <c r="A6" t="s">
        <v>18</v>
      </c>
      <c r="B6" s="6">
        <v>1.4500000000000001E-2</v>
      </c>
    </row>
    <row r="7" spans="1:12" x14ac:dyDescent="0.2">
      <c r="A7" t="s">
        <v>14</v>
      </c>
      <c r="B7" s="6">
        <v>6.0000000000000001E-3</v>
      </c>
    </row>
    <row r="8" spans="1:12" ht="18" x14ac:dyDescent="0.25">
      <c r="I8" s="29" t="s">
        <v>48</v>
      </c>
      <c r="J8" s="27"/>
      <c r="K8" s="27"/>
      <c r="L8" s="28"/>
    </row>
    <row r="9" spans="1:12" x14ac:dyDescent="0.2">
      <c r="A9" s="7" t="s">
        <v>27</v>
      </c>
      <c r="B9" s="8" t="s">
        <v>28</v>
      </c>
      <c r="C9" s="9" t="s">
        <v>1</v>
      </c>
      <c r="D9" s="9" t="s">
        <v>17</v>
      </c>
      <c r="E9" s="9" t="s">
        <v>19</v>
      </c>
      <c r="F9" s="9" t="s">
        <v>2</v>
      </c>
      <c r="G9" s="9" t="s">
        <v>3</v>
      </c>
      <c r="H9" s="9" t="s">
        <v>4</v>
      </c>
      <c r="I9" s="26" t="s">
        <v>47</v>
      </c>
      <c r="J9" s="26" t="s">
        <v>5</v>
      </c>
      <c r="K9" s="26" t="s">
        <v>6</v>
      </c>
      <c r="L9" s="26" t="s">
        <v>39</v>
      </c>
    </row>
    <row r="10" spans="1:12" x14ac:dyDescent="0.2">
      <c r="A10" s="23">
        <f>'1040EZ answer key'!A13</f>
        <v>1</v>
      </c>
      <c r="B10" s="5" t="str">
        <f>'1040EZ answer key'!B13</f>
        <v>Student</v>
      </c>
      <c r="C10" s="4">
        <f>'1040EZ answer key'!C13</f>
        <v>13164</v>
      </c>
      <c r="D10" s="3">
        <f>$C10*ROUND($B$5,4)</f>
        <v>816.16800000000001</v>
      </c>
      <c r="E10" s="3">
        <f>$B$6*ROUND(C10,4)</f>
        <v>190.87800000000001</v>
      </c>
      <c r="F10" s="3">
        <f>C10*'1040EZ answer key'!$B$7</f>
        <v>921.48000000000013</v>
      </c>
      <c r="G10" s="3">
        <f>$C10*ROUND($B$4,4)</f>
        <v>526.56000000000006</v>
      </c>
      <c r="H10" s="3">
        <f>$C10*ROUND($B$7,4)</f>
        <v>78.983999999999995</v>
      </c>
      <c r="I10" s="3">
        <f t="shared" ref="I10:I48" si="0">C10-SUM(D10:H10)</f>
        <v>10629.93</v>
      </c>
      <c r="J10" s="3">
        <f>I10/12</f>
        <v>885.82749999999999</v>
      </c>
      <c r="K10" s="3">
        <f t="shared" ref="K10:K48" si="1">J10/4</f>
        <v>221.456875</v>
      </c>
      <c r="L10" s="3">
        <f>K10/7</f>
        <v>31.63669642857143</v>
      </c>
    </row>
    <row r="11" spans="1:12" x14ac:dyDescent="0.2">
      <c r="A11" s="24">
        <f>'1040EZ answer key'!A14</f>
        <v>2</v>
      </c>
      <c r="B11" s="15" t="str">
        <f>'1040EZ answer key'!B14</f>
        <v>Student</v>
      </c>
      <c r="C11" s="16">
        <f>'1040EZ answer key'!C14</f>
        <v>25083</v>
      </c>
      <c r="D11" s="17">
        <f>$C11*ROUND($B$5,4)</f>
        <v>1555.146</v>
      </c>
      <c r="E11" s="17">
        <f>$B$6*ROUND(C11,4)</f>
        <v>363.70350000000002</v>
      </c>
      <c r="F11" s="17">
        <f>C11*'1040EZ answer key'!$B$7</f>
        <v>1755.8100000000002</v>
      </c>
      <c r="G11" s="17">
        <f>$C11*ROUND($B$4,4)</f>
        <v>1003.32</v>
      </c>
      <c r="H11" s="17">
        <f>$C11*ROUND($B$7,4)</f>
        <v>150.49799999999999</v>
      </c>
      <c r="I11" s="17">
        <f t="shared" si="0"/>
        <v>20254.522499999999</v>
      </c>
      <c r="J11" s="17">
        <f t="shared" ref="J11:J47" si="2">I11/12</f>
        <v>1687.8768749999999</v>
      </c>
      <c r="K11" s="17">
        <f t="shared" si="1"/>
        <v>421.96921874999998</v>
      </c>
      <c r="L11" s="17">
        <f>K11/7</f>
        <v>60.281316964285715</v>
      </c>
    </row>
    <row r="12" spans="1:12" x14ac:dyDescent="0.2">
      <c r="A12" s="23">
        <f>'1040EZ answer key'!A15</f>
        <v>3</v>
      </c>
      <c r="B12" s="5" t="str">
        <f>'1040EZ answer key'!B15</f>
        <v>Student</v>
      </c>
      <c r="C12" s="4">
        <f>'1040EZ answer key'!C15</f>
        <v>24152</v>
      </c>
      <c r="D12" s="3">
        <f t="shared" ref="D12:D49" si="3">$C12*ROUND($B$5,4)</f>
        <v>1497.424</v>
      </c>
      <c r="E12" s="3">
        <f t="shared" ref="E12:E49" si="4">$B$6*ROUND(C12,4)</f>
        <v>350.20400000000001</v>
      </c>
      <c r="F12" s="3">
        <f>C12*'1040EZ answer key'!$B$7</f>
        <v>1690.64</v>
      </c>
      <c r="G12" s="3">
        <f t="shared" ref="G12:G49" si="5">$C12*ROUND($B$4,4)</f>
        <v>966.08</v>
      </c>
      <c r="H12" s="3">
        <f t="shared" ref="H12:H49" si="6">$C12*ROUND($B$7,4)</f>
        <v>144.91200000000001</v>
      </c>
      <c r="I12" s="3">
        <f t="shared" si="0"/>
        <v>19502.739999999998</v>
      </c>
      <c r="J12" s="3">
        <f>I12/12</f>
        <v>1625.2283333333332</v>
      </c>
      <c r="K12" s="3">
        <f t="shared" si="1"/>
        <v>406.30708333333331</v>
      </c>
      <c r="L12" s="3">
        <f t="shared" ref="L12:L48" si="7">K12/7</f>
        <v>58.043869047619047</v>
      </c>
    </row>
    <row r="13" spans="1:12" x14ac:dyDescent="0.2">
      <c r="A13" s="24">
        <f>'1040EZ answer key'!A16</f>
        <v>4</v>
      </c>
      <c r="B13" s="15" t="str">
        <f>'1040EZ answer key'!B16</f>
        <v>Student</v>
      </c>
      <c r="C13" s="16">
        <f>'1040EZ answer key'!C16</f>
        <v>15894</v>
      </c>
      <c r="D13" s="17">
        <f t="shared" si="3"/>
        <v>985.428</v>
      </c>
      <c r="E13" s="17">
        <f t="shared" si="4"/>
        <v>230.46300000000002</v>
      </c>
      <c r="F13" s="17">
        <f>C13*'1040EZ answer key'!$B$7</f>
        <v>1112.5800000000002</v>
      </c>
      <c r="G13" s="17">
        <f t="shared" si="5"/>
        <v>635.76</v>
      </c>
      <c r="H13" s="17">
        <f t="shared" si="6"/>
        <v>95.364000000000004</v>
      </c>
      <c r="I13" s="17">
        <f t="shared" si="0"/>
        <v>12834.404999999999</v>
      </c>
      <c r="J13" s="17">
        <f t="shared" si="2"/>
        <v>1069.5337499999998</v>
      </c>
      <c r="K13" s="17">
        <f t="shared" si="1"/>
        <v>267.38343749999996</v>
      </c>
      <c r="L13" s="17">
        <f t="shared" si="7"/>
        <v>38.19763392857142</v>
      </c>
    </row>
    <row r="14" spans="1:12" x14ac:dyDescent="0.2">
      <c r="A14" s="23">
        <f>'1040EZ answer key'!A17</f>
        <v>5</v>
      </c>
      <c r="B14" s="5" t="str">
        <f>'1040EZ answer key'!B17</f>
        <v>Student</v>
      </c>
      <c r="C14" s="4">
        <f>'1040EZ answer key'!C17</f>
        <v>17722</v>
      </c>
      <c r="D14" s="3">
        <f t="shared" si="3"/>
        <v>1098.7639999999999</v>
      </c>
      <c r="E14" s="3">
        <f t="shared" si="4"/>
        <v>256.96899999999999</v>
      </c>
      <c r="F14" s="3">
        <f>C14*'1040EZ answer key'!$B$7</f>
        <v>1240.5400000000002</v>
      </c>
      <c r="G14" s="3">
        <f t="shared" si="5"/>
        <v>708.88</v>
      </c>
      <c r="H14" s="3">
        <f t="shared" si="6"/>
        <v>106.33200000000001</v>
      </c>
      <c r="I14" s="3">
        <f t="shared" si="0"/>
        <v>14310.514999999999</v>
      </c>
      <c r="J14" s="3">
        <f>I14/12</f>
        <v>1192.5429166666665</v>
      </c>
      <c r="K14" s="3">
        <f t="shared" si="1"/>
        <v>298.13572916666664</v>
      </c>
      <c r="L14" s="3">
        <f t="shared" si="7"/>
        <v>42.590818452380951</v>
      </c>
    </row>
    <row r="15" spans="1:12" x14ac:dyDescent="0.2">
      <c r="A15" s="24">
        <f>'1040EZ answer key'!A18</f>
        <v>6</v>
      </c>
      <c r="B15" s="15" t="str">
        <f>'1040EZ answer key'!B18</f>
        <v>Student</v>
      </c>
      <c r="C15" s="16">
        <f>'1040EZ answer key'!C18</f>
        <v>32809</v>
      </c>
      <c r="D15" s="17">
        <f t="shared" si="3"/>
        <v>2034.1579999999999</v>
      </c>
      <c r="E15" s="17">
        <f t="shared" si="4"/>
        <v>475.73050000000001</v>
      </c>
      <c r="F15" s="17">
        <f>C15*'1040EZ answer key'!$B$7</f>
        <v>2296.63</v>
      </c>
      <c r="G15" s="17">
        <f t="shared" si="5"/>
        <v>1312.3600000000001</v>
      </c>
      <c r="H15" s="17">
        <f t="shared" si="6"/>
        <v>196.85400000000001</v>
      </c>
      <c r="I15" s="17">
        <f t="shared" si="0"/>
        <v>26493.267499999998</v>
      </c>
      <c r="J15" s="17">
        <f t="shared" si="2"/>
        <v>2207.7722916666667</v>
      </c>
      <c r="K15" s="17">
        <f t="shared" si="1"/>
        <v>551.94307291666667</v>
      </c>
      <c r="L15" s="17">
        <f t="shared" si="7"/>
        <v>78.849010416666673</v>
      </c>
    </row>
    <row r="16" spans="1:12" x14ac:dyDescent="0.2">
      <c r="A16" s="23">
        <f>'1040EZ answer key'!A19</f>
        <v>7</v>
      </c>
      <c r="B16" s="5" t="str">
        <f>'1040EZ answer key'!B19</f>
        <v>Student</v>
      </c>
      <c r="C16" s="4">
        <f>'1040EZ answer key'!C19</f>
        <v>33389</v>
      </c>
      <c r="D16" s="3">
        <f t="shared" si="3"/>
        <v>2070.1179999999999</v>
      </c>
      <c r="E16" s="3">
        <f t="shared" si="4"/>
        <v>484.14050000000003</v>
      </c>
      <c r="F16" s="3">
        <f>C16*'1040EZ answer key'!$B$7</f>
        <v>2337.23</v>
      </c>
      <c r="G16" s="3">
        <f t="shared" si="5"/>
        <v>1335.56</v>
      </c>
      <c r="H16" s="3">
        <f t="shared" si="6"/>
        <v>200.334</v>
      </c>
      <c r="I16" s="3">
        <f t="shared" si="0"/>
        <v>26961.6175</v>
      </c>
      <c r="J16" s="3">
        <f>I16/12</f>
        <v>2246.8014583333334</v>
      </c>
      <c r="K16" s="3">
        <f t="shared" si="1"/>
        <v>561.70036458333334</v>
      </c>
      <c r="L16" s="3">
        <f t="shared" si="7"/>
        <v>80.242909226190477</v>
      </c>
    </row>
    <row r="17" spans="1:12" x14ac:dyDescent="0.2">
      <c r="A17" s="24">
        <f>'1040EZ answer key'!A20</f>
        <v>8</v>
      </c>
      <c r="B17" s="15" t="str">
        <f>'1040EZ answer key'!B20</f>
        <v>Student</v>
      </c>
      <c r="C17" s="16">
        <f>'1040EZ answer key'!C20</f>
        <v>25528</v>
      </c>
      <c r="D17" s="17">
        <f t="shared" si="3"/>
        <v>1582.7359999999999</v>
      </c>
      <c r="E17" s="17">
        <f t="shared" si="4"/>
        <v>370.15600000000001</v>
      </c>
      <c r="F17" s="17">
        <f>C17*'1040EZ answer key'!$B$7</f>
        <v>1786.9600000000003</v>
      </c>
      <c r="G17" s="17">
        <f t="shared" si="5"/>
        <v>1021.12</v>
      </c>
      <c r="H17" s="17">
        <f t="shared" si="6"/>
        <v>153.16800000000001</v>
      </c>
      <c r="I17" s="17">
        <f t="shared" si="0"/>
        <v>20613.86</v>
      </c>
      <c r="J17" s="17">
        <f t="shared" si="2"/>
        <v>1717.8216666666667</v>
      </c>
      <c r="K17" s="17">
        <f t="shared" si="1"/>
        <v>429.45541666666668</v>
      </c>
      <c r="L17" s="17">
        <f t="shared" si="7"/>
        <v>61.350773809523808</v>
      </c>
    </row>
    <row r="18" spans="1:12" x14ac:dyDescent="0.2">
      <c r="A18" s="23">
        <f>'1040EZ answer key'!A21</f>
        <v>9</v>
      </c>
      <c r="B18" s="5" t="str">
        <f>'1040EZ answer key'!B21</f>
        <v>Student</v>
      </c>
      <c r="C18" s="4">
        <f>'1040EZ answer key'!C21</f>
        <v>10882</v>
      </c>
      <c r="D18" s="3">
        <f t="shared" si="3"/>
        <v>674.68399999999997</v>
      </c>
      <c r="E18" s="3">
        <f t="shared" si="4"/>
        <v>157.78900000000002</v>
      </c>
      <c r="F18" s="3">
        <f>C18*'1040EZ answer key'!$B$7</f>
        <v>761.74000000000012</v>
      </c>
      <c r="G18" s="3">
        <f t="shared" si="5"/>
        <v>435.28000000000003</v>
      </c>
      <c r="H18" s="3">
        <f t="shared" si="6"/>
        <v>65.292000000000002</v>
      </c>
      <c r="I18" s="3">
        <f t="shared" si="0"/>
        <v>8787.2150000000001</v>
      </c>
      <c r="J18" s="3">
        <f>I18/12</f>
        <v>732.26791666666668</v>
      </c>
      <c r="K18" s="3">
        <f t="shared" si="1"/>
        <v>183.06697916666667</v>
      </c>
      <c r="L18" s="3">
        <f t="shared" si="7"/>
        <v>26.152425595238096</v>
      </c>
    </row>
    <row r="19" spans="1:12" x14ac:dyDescent="0.2">
      <c r="A19" s="24">
        <f>'1040EZ answer key'!A22</f>
        <v>10</v>
      </c>
      <c r="B19" s="15" t="str">
        <f>'1040EZ answer key'!B22</f>
        <v>Student</v>
      </c>
      <c r="C19" s="16">
        <f>'1040EZ answer key'!C22</f>
        <v>11817</v>
      </c>
      <c r="D19" s="17">
        <f t="shared" si="3"/>
        <v>732.654</v>
      </c>
      <c r="E19" s="17">
        <f t="shared" si="4"/>
        <v>171.34650000000002</v>
      </c>
      <c r="F19" s="17">
        <f>C19*'1040EZ answer key'!$B$7</f>
        <v>827.19</v>
      </c>
      <c r="G19" s="17">
        <f t="shared" si="5"/>
        <v>472.68</v>
      </c>
      <c r="H19" s="17">
        <f t="shared" si="6"/>
        <v>70.902000000000001</v>
      </c>
      <c r="I19" s="17">
        <f t="shared" si="0"/>
        <v>9542.2275000000009</v>
      </c>
      <c r="J19" s="17">
        <f t="shared" si="2"/>
        <v>795.18562500000007</v>
      </c>
      <c r="K19" s="17">
        <f t="shared" si="1"/>
        <v>198.79640625000002</v>
      </c>
      <c r="L19" s="17">
        <f t="shared" si="7"/>
        <v>28.399486607142858</v>
      </c>
    </row>
    <row r="20" spans="1:12" x14ac:dyDescent="0.2">
      <c r="A20" s="23">
        <f>'1040EZ answer key'!A23</f>
        <v>11</v>
      </c>
      <c r="B20" s="5" t="str">
        <f>'1040EZ answer key'!B23</f>
        <v>Student</v>
      </c>
      <c r="C20" s="4">
        <f>'1040EZ answer key'!C23</f>
        <v>23133</v>
      </c>
      <c r="D20" s="3">
        <f t="shared" si="3"/>
        <v>1434.2460000000001</v>
      </c>
      <c r="E20" s="3">
        <f t="shared" si="4"/>
        <v>335.42850000000004</v>
      </c>
      <c r="F20" s="3">
        <f>C20*'1040EZ answer key'!$B$7</f>
        <v>1619.3100000000002</v>
      </c>
      <c r="G20" s="3">
        <f t="shared" si="5"/>
        <v>925.32</v>
      </c>
      <c r="H20" s="3">
        <f t="shared" si="6"/>
        <v>138.798</v>
      </c>
      <c r="I20" s="3">
        <f t="shared" si="0"/>
        <v>18679.897499999999</v>
      </c>
      <c r="J20" s="3">
        <f>I20/12</f>
        <v>1556.6581249999999</v>
      </c>
      <c r="K20" s="3">
        <f t="shared" si="1"/>
        <v>389.16453124999998</v>
      </c>
      <c r="L20" s="3">
        <f t="shared" si="7"/>
        <v>55.594933035714284</v>
      </c>
    </row>
    <row r="21" spans="1:12" x14ac:dyDescent="0.2">
      <c r="A21" s="24">
        <f>'1040EZ answer key'!A24</f>
        <v>12</v>
      </c>
      <c r="B21" s="15" t="str">
        <f>'1040EZ answer key'!B24</f>
        <v>Student</v>
      </c>
      <c r="C21" s="16">
        <f>'1040EZ answer key'!C24</f>
        <v>30113</v>
      </c>
      <c r="D21" s="17">
        <f t="shared" si="3"/>
        <v>1867.0060000000001</v>
      </c>
      <c r="E21" s="17">
        <f t="shared" si="4"/>
        <v>436.63850000000002</v>
      </c>
      <c r="F21" s="17">
        <f>C21*'1040EZ answer key'!$B$7</f>
        <v>2107.9100000000003</v>
      </c>
      <c r="G21" s="17">
        <f t="shared" si="5"/>
        <v>1204.52</v>
      </c>
      <c r="H21" s="17">
        <f t="shared" si="6"/>
        <v>180.678</v>
      </c>
      <c r="I21" s="17">
        <f t="shared" si="0"/>
        <v>24316.247499999998</v>
      </c>
      <c r="J21" s="17">
        <f t="shared" si="2"/>
        <v>2026.3539583333331</v>
      </c>
      <c r="K21" s="17">
        <f t="shared" si="1"/>
        <v>506.58848958333328</v>
      </c>
      <c r="L21" s="17">
        <f t="shared" si="7"/>
        <v>72.369784226190475</v>
      </c>
    </row>
    <row r="22" spans="1:12" x14ac:dyDescent="0.2">
      <c r="A22" s="23">
        <f>'1040EZ answer key'!A25</f>
        <v>13</v>
      </c>
      <c r="B22" s="5" t="str">
        <f>'1040EZ answer key'!B25</f>
        <v>Student</v>
      </c>
      <c r="C22" s="4">
        <f>'1040EZ answer key'!C25</f>
        <v>25491</v>
      </c>
      <c r="D22" s="3">
        <f t="shared" si="3"/>
        <v>1580.442</v>
      </c>
      <c r="E22" s="3">
        <f t="shared" si="4"/>
        <v>369.61950000000002</v>
      </c>
      <c r="F22" s="3">
        <f>C22*'1040EZ answer key'!$B$7</f>
        <v>1784.3700000000001</v>
      </c>
      <c r="G22" s="3">
        <f t="shared" si="5"/>
        <v>1019.64</v>
      </c>
      <c r="H22" s="3">
        <f t="shared" si="6"/>
        <v>152.946</v>
      </c>
      <c r="I22" s="3">
        <f t="shared" si="0"/>
        <v>20583.982499999998</v>
      </c>
      <c r="J22" s="3">
        <f>I22/12</f>
        <v>1715.3318749999999</v>
      </c>
      <c r="K22" s="3">
        <f t="shared" si="1"/>
        <v>428.83296874999996</v>
      </c>
      <c r="L22" s="3">
        <f t="shared" si="7"/>
        <v>61.261852678571422</v>
      </c>
    </row>
    <row r="23" spans="1:12" x14ac:dyDescent="0.2">
      <c r="A23" s="24">
        <f>'1040EZ answer key'!A26</f>
        <v>14</v>
      </c>
      <c r="B23" s="15" t="str">
        <f>'1040EZ answer key'!B26</f>
        <v>Student</v>
      </c>
      <c r="C23" s="16">
        <f>'1040EZ answer key'!C26</f>
        <v>30840</v>
      </c>
      <c r="D23" s="17">
        <f t="shared" si="3"/>
        <v>1912.08</v>
      </c>
      <c r="E23" s="17">
        <f t="shared" si="4"/>
        <v>447.18</v>
      </c>
      <c r="F23" s="17">
        <f>C23*'1040EZ answer key'!$B$7</f>
        <v>2158.8000000000002</v>
      </c>
      <c r="G23" s="17">
        <f t="shared" si="5"/>
        <v>1233.6000000000001</v>
      </c>
      <c r="H23" s="17">
        <f t="shared" si="6"/>
        <v>185.04</v>
      </c>
      <c r="I23" s="17">
        <f t="shared" si="0"/>
        <v>24903.3</v>
      </c>
      <c r="J23" s="17">
        <f t="shared" si="2"/>
        <v>2075.2750000000001</v>
      </c>
      <c r="K23" s="17">
        <f t="shared" si="1"/>
        <v>518.81875000000002</v>
      </c>
      <c r="L23" s="17">
        <f t="shared" si="7"/>
        <v>74.116964285714289</v>
      </c>
    </row>
    <row r="24" spans="1:12" x14ac:dyDescent="0.2">
      <c r="A24" s="23">
        <f>'1040EZ answer key'!A27</f>
        <v>15</v>
      </c>
      <c r="B24" s="5" t="str">
        <f>'1040EZ answer key'!B27</f>
        <v>Student</v>
      </c>
      <c r="C24" s="4">
        <f>'1040EZ answer key'!C27</f>
        <v>21465</v>
      </c>
      <c r="D24" s="3">
        <f t="shared" si="3"/>
        <v>1330.83</v>
      </c>
      <c r="E24" s="3">
        <f t="shared" si="4"/>
        <v>311.24250000000001</v>
      </c>
      <c r="F24" s="3">
        <f>C24*'1040EZ answer key'!$B$7</f>
        <v>1502.5500000000002</v>
      </c>
      <c r="G24" s="3">
        <f t="shared" si="5"/>
        <v>858.6</v>
      </c>
      <c r="H24" s="3">
        <f t="shared" si="6"/>
        <v>128.79</v>
      </c>
      <c r="I24" s="3">
        <f t="shared" si="0"/>
        <v>17332.987499999999</v>
      </c>
      <c r="J24" s="3">
        <f>I24/12</f>
        <v>1444.4156249999999</v>
      </c>
      <c r="K24" s="3">
        <f t="shared" si="1"/>
        <v>361.10390624999997</v>
      </c>
      <c r="L24" s="3">
        <f t="shared" si="7"/>
        <v>51.586272321428567</v>
      </c>
    </row>
    <row r="25" spans="1:12" x14ac:dyDescent="0.2">
      <c r="A25" s="24">
        <f>'1040EZ answer key'!A28</f>
        <v>16</v>
      </c>
      <c r="B25" s="15" t="str">
        <f>'1040EZ answer key'!B28</f>
        <v>Student</v>
      </c>
      <c r="C25" s="16">
        <f>'1040EZ answer key'!C28</f>
        <v>14259</v>
      </c>
      <c r="D25" s="17">
        <f t="shared" si="3"/>
        <v>884.05799999999999</v>
      </c>
      <c r="E25" s="17">
        <f t="shared" si="4"/>
        <v>206.75550000000001</v>
      </c>
      <c r="F25" s="17">
        <f>C25*'1040EZ answer key'!$B$7</f>
        <v>998.13000000000011</v>
      </c>
      <c r="G25" s="17">
        <f t="shared" si="5"/>
        <v>570.36</v>
      </c>
      <c r="H25" s="17">
        <f t="shared" si="6"/>
        <v>85.554000000000002</v>
      </c>
      <c r="I25" s="17">
        <f t="shared" si="0"/>
        <v>11514.1425</v>
      </c>
      <c r="J25" s="17">
        <f t="shared" si="2"/>
        <v>959.51187500000003</v>
      </c>
      <c r="K25" s="17">
        <f t="shared" si="1"/>
        <v>239.87796875000001</v>
      </c>
      <c r="L25" s="17">
        <f t="shared" si="7"/>
        <v>34.268281250000001</v>
      </c>
    </row>
    <row r="26" spans="1:12" x14ac:dyDescent="0.2">
      <c r="A26" s="23">
        <f>'1040EZ answer key'!A29</f>
        <v>17</v>
      </c>
      <c r="B26" s="5" t="str">
        <f>'1040EZ answer key'!B29</f>
        <v>Student</v>
      </c>
      <c r="C26" s="4">
        <f>'1040EZ answer key'!C29</f>
        <v>17625</v>
      </c>
      <c r="D26" s="3">
        <f t="shared" si="3"/>
        <v>1092.75</v>
      </c>
      <c r="E26" s="3">
        <f t="shared" si="4"/>
        <v>255.5625</v>
      </c>
      <c r="F26" s="3">
        <f>C26*'1040EZ answer key'!$B$7</f>
        <v>1233.7500000000002</v>
      </c>
      <c r="G26" s="3">
        <f t="shared" si="5"/>
        <v>705</v>
      </c>
      <c r="H26" s="3">
        <f t="shared" si="6"/>
        <v>105.75</v>
      </c>
      <c r="I26" s="3">
        <f t="shared" si="0"/>
        <v>14232.1875</v>
      </c>
      <c r="J26" s="3">
        <f>I26/12</f>
        <v>1186.015625</v>
      </c>
      <c r="K26" s="3">
        <f t="shared" si="1"/>
        <v>296.50390625</v>
      </c>
      <c r="L26" s="3">
        <f t="shared" si="7"/>
        <v>42.357700892857146</v>
      </c>
    </row>
    <row r="27" spans="1:12" x14ac:dyDescent="0.2">
      <c r="A27" s="24">
        <f>'1040EZ answer key'!A30</f>
        <v>18</v>
      </c>
      <c r="B27" s="15" t="str">
        <f>'1040EZ answer key'!B30</f>
        <v>Student</v>
      </c>
      <c r="C27" s="16">
        <f>'1040EZ answer key'!C30</f>
        <v>31646</v>
      </c>
      <c r="D27" s="17">
        <f t="shared" si="3"/>
        <v>1962.0519999999999</v>
      </c>
      <c r="E27" s="17">
        <f t="shared" si="4"/>
        <v>458.86700000000002</v>
      </c>
      <c r="F27" s="17">
        <f>C27*'1040EZ answer key'!$B$7</f>
        <v>2215.2200000000003</v>
      </c>
      <c r="G27" s="17">
        <f t="shared" si="5"/>
        <v>1265.8399999999999</v>
      </c>
      <c r="H27" s="17">
        <f t="shared" si="6"/>
        <v>189.876</v>
      </c>
      <c r="I27" s="17">
        <f t="shared" si="0"/>
        <v>25554.145</v>
      </c>
      <c r="J27" s="17">
        <f t="shared" si="2"/>
        <v>2129.5120833333335</v>
      </c>
      <c r="K27" s="17">
        <f t="shared" si="1"/>
        <v>532.37802083333338</v>
      </c>
      <c r="L27" s="17">
        <f t="shared" si="7"/>
        <v>76.054002976190489</v>
      </c>
    </row>
    <row r="28" spans="1:12" x14ac:dyDescent="0.2">
      <c r="A28" s="23">
        <f>'1040EZ answer key'!A31</f>
        <v>19</v>
      </c>
      <c r="B28" s="5" t="str">
        <f>'1040EZ answer key'!B31</f>
        <v>Student</v>
      </c>
      <c r="C28" s="4">
        <f>'1040EZ answer key'!C31</f>
        <v>14978</v>
      </c>
      <c r="D28" s="3">
        <f t="shared" si="3"/>
        <v>928.63599999999997</v>
      </c>
      <c r="E28" s="3">
        <f t="shared" si="4"/>
        <v>217.18100000000001</v>
      </c>
      <c r="F28" s="3">
        <f>C28*'1040EZ answer key'!$B$7</f>
        <v>1048.46</v>
      </c>
      <c r="G28" s="3">
        <f t="shared" si="5"/>
        <v>599.12</v>
      </c>
      <c r="H28" s="3">
        <f t="shared" si="6"/>
        <v>89.867999999999995</v>
      </c>
      <c r="I28" s="3">
        <f t="shared" si="0"/>
        <v>12094.735000000001</v>
      </c>
      <c r="J28" s="3">
        <f>I28/12</f>
        <v>1007.8945833333333</v>
      </c>
      <c r="K28" s="3">
        <f t="shared" si="1"/>
        <v>251.97364583333334</v>
      </c>
      <c r="L28" s="3">
        <f t="shared" si="7"/>
        <v>35.996235119047618</v>
      </c>
    </row>
    <row r="29" spans="1:12" x14ac:dyDescent="0.2">
      <c r="A29" s="24">
        <f>'1040EZ answer key'!A32</f>
        <v>20</v>
      </c>
      <c r="B29" s="15" t="str">
        <f>'1040EZ answer key'!B32</f>
        <v>Student</v>
      </c>
      <c r="C29" s="16">
        <f>'1040EZ answer key'!C32</f>
        <v>29170</v>
      </c>
      <c r="D29" s="17">
        <f t="shared" si="3"/>
        <v>1808.54</v>
      </c>
      <c r="E29" s="17">
        <f t="shared" si="4"/>
        <v>422.96500000000003</v>
      </c>
      <c r="F29" s="17">
        <f>C29*'1040EZ answer key'!$B$7</f>
        <v>2041.9</v>
      </c>
      <c r="G29" s="17">
        <f t="shared" si="5"/>
        <v>1166.8</v>
      </c>
      <c r="H29" s="17">
        <f t="shared" si="6"/>
        <v>175.02</v>
      </c>
      <c r="I29" s="17">
        <f t="shared" si="0"/>
        <v>23554.774999999998</v>
      </c>
      <c r="J29" s="17">
        <f t="shared" si="2"/>
        <v>1962.8979166666666</v>
      </c>
      <c r="K29" s="17">
        <f t="shared" si="1"/>
        <v>490.72447916666664</v>
      </c>
      <c r="L29" s="17">
        <f t="shared" si="7"/>
        <v>70.103497023809524</v>
      </c>
    </row>
    <row r="30" spans="1:12" x14ac:dyDescent="0.2">
      <c r="A30" s="23">
        <f>'1040EZ answer key'!A33</f>
        <v>21</v>
      </c>
      <c r="B30" s="5" t="str">
        <f>'1040EZ answer key'!B33</f>
        <v>Student</v>
      </c>
      <c r="C30" s="4">
        <f>'1040EZ answer key'!C33</f>
        <v>31107</v>
      </c>
      <c r="D30" s="3">
        <f t="shared" si="3"/>
        <v>1928.634</v>
      </c>
      <c r="E30" s="3">
        <f t="shared" si="4"/>
        <v>451.05150000000003</v>
      </c>
      <c r="F30" s="3">
        <f>C30*'1040EZ answer key'!$B$7</f>
        <v>2177.4900000000002</v>
      </c>
      <c r="G30" s="3">
        <f t="shared" si="5"/>
        <v>1244.28</v>
      </c>
      <c r="H30" s="3">
        <f t="shared" si="6"/>
        <v>186.642</v>
      </c>
      <c r="I30" s="3">
        <f t="shared" si="0"/>
        <v>25118.9025</v>
      </c>
      <c r="J30" s="3">
        <f>I30/12</f>
        <v>2093.2418750000002</v>
      </c>
      <c r="K30" s="3">
        <f t="shared" si="1"/>
        <v>523.31046875000004</v>
      </c>
      <c r="L30" s="3">
        <f t="shared" si="7"/>
        <v>74.758638392857151</v>
      </c>
    </row>
    <row r="31" spans="1:12" x14ac:dyDescent="0.2">
      <c r="A31" s="24">
        <f>'1040EZ answer key'!A34</f>
        <v>22</v>
      </c>
      <c r="B31" s="15" t="str">
        <f>'1040EZ answer key'!B34</f>
        <v>Student</v>
      </c>
      <c r="C31" s="16">
        <f>'1040EZ answer key'!C34</f>
        <v>17355</v>
      </c>
      <c r="D31" s="17">
        <f t="shared" si="3"/>
        <v>1076.01</v>
      </c>
      <c r="E31" s="17">
        <f t="shared" si="4"/>
        <v>251.64750000000001</v>
      </c>
      <c r="F31" s="17">
        <f>C31*'1040EZ answer key'!$B$7</f>
        <v>1214.8500000000001</v>
      </c>
      <c r="G31" s="17">
        <f t="shared" si="5"/>
        <v>694.2</v>
      </c>
      <c r="H31" s="17">
        <f t="shared" si="6"/>
        <v>104.13</v>
      </c>
      <c r="I31" s="17">
        <f t="shared" si="0"/>
        <v>14014.162499999999</v>
      </c>
      <c r="J31" s="17">
        <f t="shared" si="2"/>
        <v>1167.846875</v>
      </c>
      <c r="K31" s="17">
        <f t="shared" si="1"/>
        <v>291.96171874999999</v>
      </c>
      <c r="L31" s="17">
        <f t="shared" si="7"/>
        <v>41.70881696428571</v>
      </c>
    </row>
    <row r="32" spans="1:12" x14ac:dyDescent="0.2">
      <c r="A32" s="23">
        <f>'1040EZ answer key'!A35</f>
        <v>23</v>
      </c>
      <c r="B32" s="5" t="str">
        <f>'1040EZ answer key'!B35</f>
        <v>Student</v>
      </c>
      <c r="C32" s="4">
        <f>'1040EZ answer key'!C35</f>
        <v>25882</v>
      </c>
      <c r="D32" s="3">
        <f t="shared" si="3"/>
        <v>1604.684</v>
      </c>
      <c r="E32" s="3">
        <f t="shared" si="4"/>
        <v>375.28900000000004</v>
      </c>
      <c r="F32" s="3">
        <f>C32*'1040EZ answer key'!$B$7</f>
        <v>1811.7400000000002</v>
      </c>
      <c r="G32" s="3">
        <f t="shared" si="5"/>
        <v>1035.28</v>
      </c>
      <c r="H32" s="3">
        <f t="shared" si="6"/>
        <v>155.292</v>
      </c>
      <c r="I32" s="3">
        <f t="shared" si="0"/>
        <v>20899.715</v>
      </c>
      <c r="J32" s="3">
        <f>I32/12</f>
        <v>1741.6429166666667</v>
      </c>
      <c r="K32" s="3">
        <f t="shared" si="1"/>
        <v>435.41072916666667</v>
      </c>
      <c r="L32" s="3">
        <f t="shared" si="7"/>
        <v>62.201532738095239</v>
      </c>
    </row>
    <row r="33" spans="1:12" x14ac:dyDescent="0.2">
      <c r="A33" s="24">
        <f>'1040EZ answer key'!A36</f>
        <v>24</v>
      </c>
      <c r="B33" s="15" t="str">
        <f>'1040EZ answer key'!B36</f>
        <v>Student</v>
      </c>
      <c r="C33" s="16">
        <f>'1040EZ answer key'!C36</f>
        <v>28854</v>
      </c>
      <c r="D33" s="17">
        <f t="shared" si="3"/>
        <v>1788.9480000000001</v>
      </c>
      <c r="E33" s="17">
        <f t="shared" si="4"/>
        <v>418.38300000000004</v>
      </c>
      <c r="F33" s="17">
        <f>C33*'1040EZ answer key'!$B$7</f>
        <v>2019.7800000000002</v>
      </c>
      <c r="G33" s="17">
        <f t="shared" si="5"/>
        <v>1154.1600000000001</v>
      </c>
      <c r="H33" s="17">
        <f t="shared" si="6"/>
        <v>173.124</v>
      </c>
      <c r="I33" s="17">
        <f t="shared" si="0"/>
        <v>23299.605</v>
      </c>
      <c r="J33" s="17">
        <f t="shared" si="2"/>
        <v>1941.63375</v>
      </c>
      <c r="K33" s="17">
        <f t="shared" si="1"/>
        <v>485.40843749999999</v>
      </c>
      <c r="L33" s="17">
        <f t="shared" si="7"/>
        <v>69.344062499999993</v>
      </c>
    </row>
    <row r="34" spans="1:12" x14ac:dyDescent="0.2">
      <c r="A34" s="23">
        <f>'1040EZ answer key'!A37</f>
        <v>25</v>
      </c>
      <c r="B34" s="5" t="str">
        <f>'1040EZ answer key'!B37</f>
        <v>Student</v>
      </c>
      <c r="C34" s="4">
        <f>'1040EZ answer key'!C37</f>
        <v>33494</v>
      </c>
      <c r="D34" s="3">
        <f t="shared" si="3"/>
        <v>2076.6280000000002</v>
      </c>
      <c r="E34" s="3">
        <f t="shared" si="4"/>
        <v>485.66300000000001</v>
      </c>
      <c r="F34" s="3">
        <f>C34*'1040EZ answer key'!$B$7</f>
        <v>2344.5800000000004</v>
      </c>
      <c r="G34" s="3">
        <f t="shared" si="5"/>
        <v>1339.76</v>
      </c>
      <c r="H34" s="3">
        <f t="shared" si="6"/>
        <v>200.964</v>
      </c>
      <c r="I34" s="3">
        <f t="shared" si="0"/>
        <v>27046.404999999999</v>
      </c>
      <c r="J34" s="3">
        <f>I34/12</f>
        <v>2253.8670833333331</v>
      </c>
      <c r="K34" s="3">
        <f t="shared" si="1"/>
        <v>563.46677083333327</v>
      </c>
      <c r="L34" s="3">
        <f t="shared" si="7"/>
        <v>80.495252976190471</v>
      </c>
    </row>
    <row r="35" spans="1:12" x14ac:dyDescent="0.2">
      <c r="A35" s="24">
        <f>'1040EZ answer key'!A38</f>
        <v>26</v>
      </c>
      <c r="B35" s="15" t="str">
        <f>'1040EZ answer key'!B38</f>
        <v>Student</v>
      </c>
      <c r="C35" s="16">
        <f>'1040EZ answer key'!C38</f>
        <v>28434</v>
      </c>
      <c r="D35" s="17">
        <f t="shared" si="3"/>
        <v>1762.9079999999999</v>
      </c>
      <c r="E35" s="17">
        <f t="shared" si="4"/>
        <v>412.29300000000001</v>
      </c>
      <c r="F35" s="17">
        <f>C35*'1040EZ answer key'!$B$7</f>
        <v>1990.38</v>
      </c>
      <c r="G35" s="17">
        <f t="shared" si="5"/>
        <v>1137.3600000000001</v>
      </c>
      <c r="H35" s="17">
        <f t="shared" si="6"/>
        <v>170.60400000000001</v>
      </c>
      <c r="I35" s="17">
        <f t="shared" si="0"/>
        <v>22960.454999999998</v>
      </c>
      <c r="J35" s="17">
        <f t="shared" si="2"/>
        <v>1913.3712499999999</v>
      </c>
      <c r="K35" s="17">
        <f t="shared" si="1"/>
        <v>478.34281249999998</v>
      </c>
      <c r="L35" s="17">
        <f t="shared" si="7"/>
        <v>68.334687500000001</v>
      </c>
    </row>
    <row r="36" spans="1:12" x14ac:dyDescent="0.2">
      <c r="A36" s="23">
        <f>'1040EZ answer key'!A39</f>
        <v>27</v>
      </c>
      <c r="B36" s="5" t="str">
        <f>'1040EZ answer key'!B39</f>
        <v>Student</v>
      </c>
      <c r="C36" s="4">
        <f>'1040EZ answer key'!C39</f>
        <v>20959</v>
      </c>
      <c r="D36" s="3">
        <f t="shared" si="3"/>
        <v>1299.4580000000001</v>
      </c>
      <c r="E36" s="3">
        <f t="shared" si="4"/>
        <v>303.90550000000002</v>
      </c>
      <c r="F36" s="3">
        <f>C36*'1040EZ answer key'!$B$7</f>
        <v>1467.13</v>
      </c>
      <c r="G36" s="3">
        <f t="shared" si="5"/>
        <v>838.36</v>
      </c>
      <c r="H36" s="3">
        <f t="shared" si="6"/>
        <v>125.754</v>
      </c>
      <c r="I36" s="3">
        <f t="shared" si="0"/>
        <v>16924.392499999998</v>
      </c>
      <c r="J36" s="3">
        <f>I36/12</f>
        <v>1410.3660416666664</v>
      </c>
      <c r="K36" s="3">
        <f t="shared" si="1"/>
        <v>352.59151041666661</v>
      </c>
      <c r="L36" s="3">
        <f t="shared" si="7"/>
        <v>50.370215773809512</v>
      </c>
    </row>
    <row r="37" spans="1:12" x14ac:dyDescent="0.2">
      <c r="A37" s="24">
        <f>'1040EZ answer key'!A40</f>
        <v>28</v>
      </c>
      <c r="B37" s="15" t="str">
        <f>'1040EZ answer key'!B40</f>
        <v>Student</v>
      </c>
      <c r="C37" s="16">
        <f>'1040EZ answer key'!C40</f>
        <v>29406</v>
      </c>
      <c r="D37" s="17">
        <f t="shared" si="3"/>
        <v>1823.172</v>
      </c>
      <c r="E37" s="17">
        <f t="shared" si="4"/>
        <v>426.387</v>
      </c>
      <c r="F37" s="17">
        <f>C37*'1040EZ answer key'!$B$7</f>
        <v>2058.42</v>
      </c>
      <c r="G37" s="17">
        <f t="shared" si="5"/>
        <v>1176.24</v>
      </c>
      <c r="H37" s="17">
        <f t="shared" si="6"/>
        <v>176.43600000000001</v>
      </c>
      <c r="I37" s="17">
        <f t="shared" si="0"/>
        <v>23745.345000000001</v>
      </c>
      <c r="J37" s="17">
        <f t="shared" si="2"/>
        <v>1978.7787500000002</v>
      </c>
      <c r="K37" s="17">
        <f t="shared" si="1"/>
        <v>494.69468750000004</v>
      </c>
      <c r="L37" s="17">
        <f t="shared" si="7"/>
        <v>70.670669642857149</v>
      </c>
    </row>
    <row r="38" spans="1:12" x14ac:dyDescent="0.2">
      <c r="A38" s="23">
        <f>'1040EZ answer key'!A41</f>
        <v>29</v>
      </c>
      <c r="B38" s="5" t="str">
        <f>'1040EZ answer key'!B41</f>
        <v>Student</v>
      </c>
      <c r="C38" s="4">
        <f>'1040EZ answer key'!C41</f>
        <v>11516</v>
      </c>
      <c r="D38" s="3">
        <f t="shared" si="3"/>
        <v>713.99199999999996</v>
      </c>
      <c r="E38" s="3">
        <f t="shared" si="4"/>
        <v>166.982</v>
      </c>
      <c r="F38" s="3">
        <f>C38*'1040EZ answer key'!$B$7</f>
        <v>806.12000000000012</v>
      </c>
      <c r="G38" s="3">
        <f t="shared" si="5"/>
        <v>460.64</v>
      </c>
      <c r="H38" s="3">
        <f t="shared" si="6"/>
        <v>69.096000000000004</v>
      </c>
      <c r="I38" s="3">
        <f t="shared" si="0"/>
        <v>9299.17</v>
      </c>
      <c r="J38" s="3">
        <f>I38/12</f>
        <v>774.93083333333334</v>
      </c>
      <c r="K38" s="3">
        <f t="shared" si="1"/>
        <v>193.73270833333333</v>
      </c>
      <c r="L38" s="3">
        <f t="shared" si="7"/>
        <v>27.676101190476192</v>
      </c>
    </row>
    <row r="39" spans="1:12" x14ac:dyDescent="0.2">
      <c r="A39" s="24">
        <f>'1040EZ answer key'!A42</f>
        <v>30</v>
      </c>
      <c r="B39" s="15" t="str">
        <f>'1040EZ answer key'!B42</f>
        <v>Student</v>
      </c>
      <c r="C39" s="16">
        <f>'1040EZ answer key'!C42</f>
        <v>19046</v>
      </c>
      <c r="D39" s="17">
        <f t="shared" si="3"/>
        <v>1180.8520000000001</v>
      </c>
      <c r="E39" s="17">
        <f t="shared" si="4"/>
        <v>276.16700000000003</v>
      </c>
      <c r="F39" s="17">
        <f>C39*'1040EZ answer key'!$B$7</f>
        <v>1333.22</v>
      </c>
      <c r="G39" s="17">
        <f t="shared" si="5"/>
        <v>761.84</v>
      </c>
      <c r="H39" s="17">
        <f t="shared" si="6"/>
        <v>114.276</v>
      </c>
      <c r="I39" s="17">
        <f t="shared" si="0"/>
        <v>15379.645</v>
      </c>
      <c r="J39" s="17">
        <f t="shared" si="2"/>
        <v>1281.6370833333333</v>
      </c>
      <c r="K39" s="17">
        <f t="shared" si="1"/>
        <v>320.40927083333332</v>
      </c>
      <c r="L39" s="17">
        <f t="shared" si="7"/>
        <v>45.772752976190475</v>
      </c>
    </row>
    <row r="40" spans="1:12" x14ac:dyDescent="0.2">
      <c r="A40" s="23">
        <f>'1040EZ answer key'!A43</f>
        <v>31</v>
      </c>
      <c r="B40" s="5" t="str">
        <f>'1040EZ answer key'!B43</f>
        <v>Student</v>
      </c>
      <c r="C40" s="4">
        <f>'1040EZ answer key'!C43</f>
        <v>21601</v>
      </c>
      <c r="D40" s="3">
        <f t="shared" si="3"/>
        <v>1339.2619999999999</v>
      </c>
      <c r="E40" s="3">
        <f t="shared" si="4"/>
        <v>313.21450000000004</v>
      </c>
      <c r="F40" s="3">
        <f>C40*'1040EZ answer key'!$B$7</f>
        <v>1512.0700000000002</v>
      </c>
      <c r="G40" s="3">
        <f t="shared" si="5"/>
        <v>864.04</v>
      </c>
      <c r="H40" s="3">
        <f t="shared" si="6"/>
        <v>129.60599999999999</v>
      </c>
      <c r="I40" s="3">
        <f t="shared" si="0"/>
        <v>17442.807499999999</v>
      </c>
      <c r="J40" s="3">
        <f>I40/12</f>
        <v>1453.5672916666665</v>
      </c>
      <c r="K40" s="3">
        <f t="shared" si="1"/>
        <v>363.39182291666663</v>
      </c>
      <c r="L40" s="3">
        <f t="shared" si="7"/>
        <v>51.913117559523805</v>
      </c>
    </row>
    <row r="41" spans="1:12" x14ac:dyDescent="0.2">
      <c r="A41" s="24">
        <f>'1040EZ answer key'!A44</f>
        <v>32</v>
      </c>
      <c r="B41" s="15" t="str">
        <f>'1040EZ answer key'!B44</f>
        <v>Student</v>
      </c>
      <c r="C41" s="16">
        <f>'1040EZ answer key'!C44</f>
        <v>20732</v>
      </c>
      <c r="D41" s="17">
        <f t="shared" si="3"/>
        <v>1285.384</v>
      </c>
      <c r="E41" s="17">
        <f t="shared" si="4"/>
        <v>300.61400000000003</v>
      </c>
      <c r="F41" s="17">
        <f>C41*'1040EZ answer key'!$B$7</f>
        <v>1451.2400000000002</v>
      </c>
      <c r="G41" s="17">
        <f t="shared" si="5"/>
        <v>829.28</v>
      </c>
      <c r="H41" s="17">
        <f t="shared" si="6"/>
        <v>124.392</v>
      </c>
      <c r="I41" s="17">
        <f t="shared" si="0"/>
        <v>16741.09</v>
      </c>
      <c r="J41" s="17">
        <f t="shared" si="2"/>
        <v>1395.0908333333334</v>
      </c>
      <c r="K41" s="17">
        <f t="shared" si="1"/>
        <v>348.77270833333336</v>
      </c>
      <c r="L41" s="17">
        <f t="shared" si="7"/>
        <v>49.824672619047625</v>
      </c>
    </row>
    <row r="42" spans="1:12" x14ac:dyDescent="0.2">
      <c r="A42" s="23">
        <f>'1040EZ answer key'!A45</f>
        <v>33</v>
      </c>
      <c r="B42" s="5" t="str">
        <f>'1040EZ answer key'!B45</f>
        <v>Student</v>
      </c>
      <c r="C42" s="4">
        <f>'1040EZ answer key'!C45</f>
        <v>20236</v>
      </c>
      <c r="D42" s="3">
        <f t="shared" si="3"/>
        <v>1254.6320000000001</v>
      </c>
      <c r="E42" s="3">
        <f t="shared" si="4"/>
        <v>293.42200000000003</v>
      </c>
      <c r="F42" s="3">
        <f>C42*'1040EZ answer key'!$B$7</f>
        <v>1416.5200000000002</v>
      </c>
      <c r="G42" s="3">
        <f t="shared" si="5"/>
        <v>809.44</v>
      </c>
      <c r="H42" s="3">
        <f t="shared" si="6"/>
        <v>121.416</v>
      </c>
      <c r="I42" s="3">
        <f t="shared" si="0"/>
        <v>16340.57</v>
      </c>
      <c r="J42" s="3">
        <f>I42/12</f>
        <v>1361.7141666666666</v>
      </c>
      <c r="K42" s="3">
        <f t="shared" si="1"/>
        <v>340.42854166666666</v>
      </c>
      <c r="L42" s="3">
        <f t="shared" si="7"/>
        <v>48.632648809523808</v>
      </c>
    </row>
    <row r="43" spans="1:12" x14ac:dyDescent="0.2">
      <c r="A43" s="24">
        <f>'1040EZ answer key'!A46</f>
        <v>34</v>
      </c>
      <c r="B43" s="15" t="str">
        <f>'1040EZ answer key'!B46</f>
        <v>Student</v>
      </c>
      <c r="C43" s="16">
        <f>'1040EZ answer key'!C46</f>
        <v>31713</v>
      </c>
      <c r="D43" s="17">
        <f t="shared" si="3"/>
        <v>1966.2059999999999</v>
      </c>
      <c r="E43" s="17">
        <f t="shared" si="4"/>
        <v>459.83850000000001</v>
      </c>
      <c r="F43" s="17">
        <f>C43*'1040EZ answer key'!$B$7</f>
        <v>2219.9100000000003</v>
      </c>
      <c r="G43" s="17">
        <f t="shared" si="5"/>
        <v>1268.52</v>
      </c>
      <c r="H43" s="17">
        <f t="shared" si="6"/>
        <v>190.27799999999999</v>
      </c>
      <c r="I43" s="17">
        <f t="shared" si="0"/>
        <v>25608.247499999998</v>
      </c>
      <c r="J43" s="17">
        <f t="shared" si="2"/>
        <v>2134.0206249999997</v>
      </c>
      <c r="K43" s="17">
        <f t="shared" si="1"/>
        <v>533.50515624999991</v>
      </c>
      <c r="L43" s="17">
        <f t="shared" si="7"/>
        <v>76.215022321428563</v>
      </c>
    </row>
    <row r="44" spans="1:12" x14ac:dyDescent="0.2">
      <c r="A44" s="23">
        <f>'1040EZ answer key'!A47</f>
        <v>35</v>
      </c>
      <c r="B44" s="5" t="str">
        <f>'1040EZ answer key'!B47</f>
        <v>Student</v>
      </c>
      <c r="C44" s="4">
        <f>'1040EZ answer key'!C47</f>
        <v>18727</v>
      </c>
      <c r="D44" s="3">
        <f t="shared" si="3"/>
        <v>1161.0740000000001</v>
      </c>
      <c r="E44" s="3">
        <f t="shared" si="4"/>
        <v>271.54150000000004</v>
      </c>
      <c r="F44" s="3">
        <f>C44*'1040EZ answer key'!$B$7</f>
        <v>1310.89</v>
      </c>
      <c r="G44" s="3">
        <f t="shared" si="5"/>
        <v>749.08</v>
      </c>
      <c r="H44" s="3">
        <f t="shared" si="6"/>
        <v>112.36200000000001</v>
      </c>
      <c r="I44" s="3">
        <f t="shared" si="0"/>
        <v>15122.0525</v>
      </c>
      <c r="J44" s="3">
        <f>I44/12</f>
        <v>1260.1710416666667</v>
      </c>
      <c r="K44" s="3">
        <f t="shared" si="1"/>
        <v>315.04276041666668</v>
      </c>
      <c r="L44" s="3">
        <f t="shared" si="7"/>
        <v>45.006108630952383</v>
      </c>
    </row>
    <row r="45" spans="1:12" x14ac:dyDescent="0.2">
      <c r="A45" s="24">
        <f>'1040EZ answer key'!A48</f>
        <v>36</v>
      </c>
      <c r="B45" s="15" t="str">
        <f>'1040EZ answer key'!B48</f>
        <v>Student</v>
      </c>
      <c r="C45" s="16">
        <f>'1040EZ answer key'!C48</f>
        <v>32344</v>
      </c>
      <c r="D45" s="17">
        <f t="shared" si="3"/>
        <v>2005.328</v>
      </c>
      <c r="E45" s="17">
        <f t="shared" si="4"/>
        <v>468.988</v>
      </c>
      <c r="F45" s="17">
        <f>C45*'1040EZ answer key'!$B$7</f>
        <v>2264.0800000000004</v>
      </c>
      <c r="G45" s="17">
        <f t="shared" si="5"/>
        <v>1293.76</v>
      </c>
      <c r="H45" s="17">
        <f t="shared" si="6"/>
        <v>194.06399999999999</v>
      </c>
      <c r="I45" s="17">
        <f t="shared" si="0"/>
        <v>26117.78</v>
      </c>
      <c r="J45" s="17">
        <f t="shared" si="2"/>
        <v>2176.4816666666666</v>
      </c>
      <c r="K45" s="17">
        <f t="shared" si="1"/>
        <v>544.12041666666664</v>
      </c>
      <c r="L45" s="17">
        <f t="shared" si="7"/>
        <v>77.731488095238092</v>
      </c>
    </row>
    <row r="46" spans="1:12" x14ac:dyDescent="0.2">
      <c r="A46" s="23">
        <f>'1040EZ answer key'!A49</f>
        <v>37</v>
      </c>
      <c r="B46" s="5" t="str">
        <f>'1040EZ answer key'!B49</f>
        <v>Student</v>
      </c>
      <c r="C46" s="4">
        <f>'1040EZ answer key'!C49</f>
        <v>32892</v>
      </c>
      <c r="D46" s="3">
        <f t="shared" si="3"/>
        <v>2039.3040000000001</v>
      </c>
      <c r="E46" s="3">
        <f t="shared" si="4"/>
        <v>476.93400000000003</v>
      </c>
      <c r="F46" s="3">
        <f>C46*'1040EZ answer key'!$B$7</f>
        <v>2302.44</v>
      </c>
      <c r="G46" s="3">
        <f t="shared" si="5"/>
        <v>1315.68</v>
      </c>
      <c r="H46" s="3">
        <f t="shared" si="6"/>
        <v>197.352</v>
      </c>
      <c r="I46" s="3">
        <f t="shared" si="0"/>
        <v>26560.29</v>
      </c>
      <c r="J46" s="3">
        <f>I46/12</f>
        <v>2213.3575000000001</v>
      </c>
      <c r="K46" s="3">
        <f t="shared" si="1"/>
        <v>553.33937500000002</v>
      </c>
      <c r="L46" s="3">
        <f t="shared" si="7"/>
        <v>79.048482142857139</v>
      </c>
    </row>
    <row r="47" spans="1:12" x14ac:dyDescent="0.2">
      <c r="A47" s="24">
        <f>'1040EZ answer key'!A50</f>
        <v>38</v>
      </c>
      <c r="B47" s="15" t="str">
        <f>'1040EZ answer key'!B50</f>
        <v>Student</v>
      </c>
      <c r="C47" s="16">
        <f>'1040EZ answer key'!C50</f>
        <v>31239</v>
      </c>
      <c r="D47" s="17">
        <f t="shared" si="3"/>
        <v>1936.818</v>
      </c>
      <c r="E47" s="17">
        <f t="shared" si="4"/>
        <v>452.96550000000002</v>
      </c>
      <c r="F47" s="17">
        <f>C47*'1040EZ answer key'!$B$7</f>
        <v>2186.73</v>
      </c>
      <c r="G47" s="17">
        <f t="shared" si="5"/>
        <v>1249.56</v>
      </c>
      <c r="H47" s="17">
        <f t="shared" si="6"/>
        <v>187.434</v>
      </c>
      <c r="I47" s="17">
        <f t="shared" si="0"/>
        <v>25225.4925</v>
      </c>
      <c r="J47" s="17">
        <f t="shared" si="2"/>
        <v>2102.1243749999999</v>
      </c>
      <c r="K47" s="17">
        <f t="shared" si="1"/>
        <v>525.53109374999997</v>
      </c>
      <c r="L47" s="17">
        <f t="shared" si="7"/>
        <v>75.075870535714287</v>
      </c>
    </row>
    <row r="48" spans="1:12" x14ac:dyDescent="0.2">
      <c r="A48" s="23">
        <f>'1040EZ answer key'!A51</f>
        <v>39</v>
      </c>
      <c r="B48" s="5" t="str">
        <f>'1040EZ answer key'!B51</f>
        <v>Student</v>
      </c>
      <c r="C48" s="4">
        <f>'1040EZ answer key'!C51</f>
        <v>12530</v>
      </c>
      <c r="D48" s="3">
        <f t="shared" si="3"/>
        <v>776.86</v>
      </c>
      <c r="E48" s="3">
        <f t="shared" si="4"/>
        <v>181.685</v>
      </c>
      <c r="F48" s="3">
        <f>C48*'1040EZ answer key'!$B$7</f>
        <v>877.10000000000014</v>
      </c>
      <c r="G48" s="3">
        <f t="shared" si="5"/>
        <v>501.2</v>
      </c>
      <c r="H48" s="3">
        <f t="shared" si="6"/>
        <v>75.180000000000007</v>
      </c>
      <c r="I48" s="3">
        <f t="shared" si="0"/>
        <v>10117.975</v>
      </c>
      <c r="J48" s="3">
        <f>I48/12</f>
        <v>843.16458333333333</v>
      </c>
      <c r="K48" s="3">
        <f t="shared" si="1"/>
        <v>210.79114583333333</v>
      </c>
      <c r="L48" s="3">
        <f t="shared" si="7"/>
        <v>30.113020833333334</v>
      </c>
    </row>
    <row r="49" spans="1:12" x14ac:dyDescent="0.2">
      <c r="A49" s="24">
        <f>'1040EZ answer key'!A52</f>
        <v>40</v>
      </c>
      <c r="B49" s="15" t="str">
        <f>'1040EZ answer key'!B52</f>
        <v>Student</v>
      </c>
      <c r="C49" s="16">
        <f>'1040EZ answer key'!C52</f>
        <v>30977</v>
      </c>
      <c r="D49" s="17">
        <f t="shared" si="3"/>
        <v>1920.5740000000001</v>
      </c>
      <c r="E49" s="17">
        <f t="shared" si="4"/>
        <v>449.16650000000004</v>
      </c>
      <c r="F49" s="17">
        <f>C49*'1040EZ answer key'!$B$7</f>
        <v>2168.3900000000003</v>
      </c>
      <c r="G49" s="17">
        <f t="shared" si="5"/>
        <v>1239.08</v>
      </c>
      <c r="H49" s="17">
        <f t="shared" si="6"/>
        <v>185.86199999999999</v>
      </c>
      <c r="I49" s="17">
        <f>C49-SUM(D49:H49)</f>
        <v>25013.927499999998</v>
      </c>
      <c r="J49" s="17">
        <f>I49/12</f>
        <v>2084.493958333333</v>
      </c>
      <c r="K49" s="17">
        <f>J49/4</f>
        <v>521.12348958333325</v>
      </c>
      <c r="L49" s="17">
        <f>K49/7</f>
        <v>74.44621279761904</v>
      </c>
    </row>
    <row r="50" spans="1:12" x14ac:dyDescent="0.2">
      <c r="A50" s="1"/>
    </row>
  </sheetData>
  <sheetProtection sheet="1" objects="1" scenarios="1"/>
  <phoneticPr fontId="0" type="noConversion"/>
  <pageMargins left="0.5" right="0.5" top="0.5" bottom="0.5" header="0.25" footer="0.25"/>
  <pageSetup scale="95" orientation="landscape" r:id="rId1"/>
  <headerFooter alignWithMargins="0">
    <oddHeader>&amp;CTax Day Assignment -- W2 Information</oddHeader>
    <oddFooter>&amp;Cprinted on &amp;D at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3"/>
  <sheetViews>
    <sheetView workbookViewId="0">
      <pane ySplit="5" topLeftCell="A6" activePane="bottomLeft" state="frozen"/>
      <selection pane="bottomLeft" activeCell="B5" sqref="B5"/>
    </sheetView>
  </sheetViews>
  <sheetFormatPr defaultRowHeight="12.75" x14ac:dyDescent="0.2"/>
  <cols>
    <col min="1" max="1" width="5.85546875" customWidth="1"/>
    <col min="2" max="2" width="28.140625" style="2" customWidth="1"/>
    <col min="3" max="3" width="10.140625" style="3" bestFit="1" customWidth="1"/>
    <col min="4" max="4" width="9.140625" customWidth="1"/>
  </cols>
  <sheetData>
    <row r="1" spans="1:3" ht="15.75" x14ac:dyDescent="0.25">
      <c r="A1" s="34" t="s">
        <v>66</v>
      </c>
    </row>
    <row r="2" spans="1:3" ht="15.75" x14ac:dyDescent="0.25">
      <c r="A2" s="34" t="s">
        <v>67</v>
      </c>
    </row>
    <row r="4" spans="1:3" x14ac:dyDescent="0.2">
      <c r="B4" s="19" t="str">
        <f>VLOOKUP(B5,Gross,2)</f>
        <v>Student</v>
      </c>
    </row>
    <row r="5" spans="1:3" x14ac:dyDescent="0.2">
      <c r="B5" s="18">
        <v>1</v>
      </c>
    </row>
    <row r="7" spans="1:3" ht="18" x14ac:dyDescent="0.25">
      <c r="A7" s="14" t="s">
        <v>38</v>
      </c>
    </row>
    <row r="8" spans="1:3" x14ac:dyDescent="0.2">
      <c r="A8" s="2" t="s">
        <v>7</v>
      </c>
    </row>
    <row r="9" spans="1:3" x14ac:dyDescent="0.2">
      <c r="A9" s="20">
        <v>1</v>
      </c>
      <c r="B9" s="32" t="s">
        <v>62</v>
      </c>
      <c r="C9" s="22">
        <f>VLOOKUP($B$5,Gross,3)</f>
        <v>13164</v>
      </c>
    </row>
    <row r="10" spans="1:3" x14ac:dyDescent="0.2">
      <c r="A10">
        <v>2</v>
      </c>
      <c r="B10" s="33" t="s">
        <v>58</v>
      </c>
      <c r="C10" s="3">
        <f>VLOOKUP($B$5,DataTable,4)</f>
        <v>131.64000000000001</v>
      </c>
    </row>
    <row r="11" spans="1:3" x14ac:dyDescent="0.2">
      <c r="A11" s="20">
        <v>3</v>
      </c>
      <c r="B11" s="32" t="s">
        <v>54</v>
      </c>
      <c r="C11" s="17"/>
    </row>
    <row r="12" spans="1:3" x14ac:dyDescent="0.2">
      <c r="A12">
        <v>4</v>
      </c>
      <c r="B12" s="33" t="s">
        <v>59</v>
      </c>
      <c r="C12" s="3">
        <f>SUM(C9:C11)</f>
        <v>13295.64</v>
      </c>
    </row>
    <row r="13" spans="1:3" x14ac:dyDescent="0.2">
      <c r="A13" s="20">
        <v>5</v>
      </c>
      <c r="B13" s="32" t="s">
        <v>60</v>
      </c>
      <c r="C13" s="17">
        <f>'1040EZ answer key'!B10</f>
        <v>6350</v>
      </c>
    </row>
    <row r="14" spans="1:3" x14ac:dyDescent="0.2">
      <c r="A14">
        <v>6</v>
      </c>
      <c r="B14" s="33" t="s">
        <v>61</v>
      </c>
      <c r="C14" s="3">
        <f>IF(C12-C13&gt;0,C12-C13,0)</f>
        <v>6945.6399999999994</v>
      </c>
    </row>
    <row r="15" spans="1:3" x14ac:dyDescent="0.2">
      <c r="A15" s="20">
        <v>7</v>
      </c>
      <c r="B15" s="32" t="s">
        <v>63</v>
      </c>
      <c r="C15" s="22">
        <f>VLOOKUP($B$5,DataTable,8)</f>
        <v>921.48</v>
      </c>
    </row>
    <row r="16" spans="1:3" x14ac:dyDescent="0.2">
      <c r="A16" s="2" t="s">
        <v>53</v>
      </c>
      <c r="B16" s="33" t="s">
        <v>57</v>
      </c>
      <c r="C16" s="3">
        <f>VLOOKUP($B$5,DataTable,9)</f>
        <v>0</v>
      </c>
    </row>
    <row r="17" spans="1:4" x14ac:dyDescent="0.2">
      <c r="A17" s="20">
        <v>9</v>
      </c>
      <c r="B17" s="32" t="s">
        <v>64</v>
      </c>
      <c r="C17" s="17">
        <f>SUM(C15:C15)</f>
        <v>921.48</v>
      </c>
    </row>
    <row r="18" spans="1:4" x14ac:dyDescent="0.2">
      <c r="A18" s="2">
        <v>10</v>
      </c>
      <c r="B18" s="33" t="s">
        <v>0</v>
      </c>
      <c r="C18" s="3">
        <f>VLOOKUP($B$5,DataTable,11)</f>
        <v>693</v>
      </c>
      <c r="D18" s="13"/>
    </row>
    <row r="19" spans="1:4" x14ac:dyDescent="0.2">
      <c r="A19" s="32" t="s">
        <v>120</v>
      </c>
      <c r="B19" s="32" t="s">
        <v>9</v>
      </c>
      <c r="C19" s="17">
        <f>IF(C17&gt;C18,C17-C18," ")</f>
        <v>228.48000000000002</v>
      </c>
    </row>
    <row r="20" spans="1:4" x14ac:dyDescent="0.2">
      <c r="A20">
        <v>14</v>
      </c>
      <c r="B20" s="33" t="s">
        <v>65</v>
      </c>
      <c r="C20" s="3" t="str">
        <f>IF(C18&gt;C17,C18-C17," ")</f>
        <v xml:space="preserve"> </v>
      </c>
    </row>
    <row r="22" spans="1:4" ht="18" x14ac:dyDescent="0.25">
      <c r="A22" s="14" t="s">
        <v>56</v>
      </c>
    </row>
    <row r="23" spans="1:4" x14ac:dyDescent="0.2">
      <c r="A23" s="20"/>
      <c r="B23" s="32" t="s">
        <v>49</v>
      </c>
      <c r="C23" s="17">
        <f>VLOOKUP($B$5,W2Info,6)</f>
        <v>921.48000000000013</v>
      </c>
    </row>
    <row r="24" spans="1:4" x14ac:dyDescent="0.2">
      <c r="B24" s="33" t="s">
        <v>17</v>
      </c>
      <c r="C24" s="3">
        <f>VLOOKUP($B$5,W2Info,4)</f>
        <v>816.16800000000001</v>
      </c>
    </row>
    <row r="25" spans="1:4" x14ac:dyDescent="0.2">
      <c r="A25" s="20"/>
      <c r="B25" s="32" t="s">
        <v>50</v>
      </c>
      <c r="C25" s="17">
        <f>VLOOKUP($B$5,W2Info,5)</f>
        <v>190.87800000000001</v>
      </c>
    </row>
    <row r="26" spans="1:4" x14ac:dyDescent="0.2">
      <c r="B26" s="33" t="s">
        <v>51</v>
      </c>
      <c r="C26" s="3">
        <f>VLOOKUP($B$5,W2Info,7)</f>
        <v>526.56000000000006</v>
      </c>
    </row>
    <row r="27" spans="1:4" x14ac:dyDescent="0.2">
      <c r="A27" s="20"/>
      <c r="B27" s="32" t="s">
        <v>52</v>
      </c>
      <c r="C27" s="17">
        <f>VLOOKUP($B$5,W2Info,8)</f>
        <v>78.983999999999995</v>
      </c>
    </row>
    <row r="28" spans="1:4" x14ac:dyDescent="0.2">
      <c r="A28" s="11"/>
      <c r="B28" s="30"/>
      <c r="C28" s="31"/>
    </row>
    <row r="29" spans="1:4" ht="18" x14ac:dyDescent="0.25">
      <c r="A29" s="14" t="s">
        <v>55</v>
      </c>
    </row>
    <row r="30" spans="1:4" x14ac:dyDescent="0.2">
      <c r="A30" s="20"/>
      <c r="B30" s="21" t="s">
        <v>47</v>
      </c>
      <c r="C30" s="17">
        <f>VLOOKUP($B$5,W2Info,9)</f>
        <v>10629.93</v>
      </c>
    </row>
    <row r="31" spans="1:4" x14ac:dyDescent="0.2">
      <c r="B31" s="2" t="s">
        <v>5</v>
      </c>
      <c r="C31" s="3">
        <f>VLOOKUP($B$5,W2Info,10)</f>
        <v>885.82749999999999</v>
      </c>
    </row>
    <row r="32" spans="1:4" x14ac:dyDescent="0.2">
      <c r="A32" s="20"/>
      <c r="B32" s="21" t="s">
        <v>6</v>
      </c>
      <c r="C32" s="17">
        <f>VLOOKUP($B$5,W2Info,11)</f>
        <v>221.456875</v>
      </c>
    </row>
    <row r="33" spans="2:3" x14ac:dyDescent="0.2">
      <c r="B33" s="2" t="s">
        <v>39</v>
      </c>
      <c r="C33" s="3">
        <f>VLOOKUP($B$5,W2Info,12)</f>
        <v>31.63669642857143</v>
      </c>
    </row>
  </sheetData>
  <sheetProtection algorithmName="SHA-512" hashValue="NY18b3w0La+W6dIIMn1wktVvLBqpfU5SVBR/OSBj6fYnFsQ0nCOetKSb0bJo1sMkLwAZIk2cO/HpUp9L4H0e1A==" saltValue="rDpG28cesB+ilrtXVXoeOw==" spinCount="100000" sheet="1" objects="1" scenarios="1"/>
  <phoneticPr fontId="0" type="noConversion"/>
  <dataValidations count="1">
    <dataValidation type="list" allowBlank="1" showInputMessage="1" showErrorMessage="1" sqref="B5" xr:uid="{00000000-0002-0000-0200-000000000000}">
      <formula1>Students</formula1>
    </dataValidation>
  </dataValidations>
  <pageMargins left="2.68" right="0.75" top="1" bottom="1" header="0.5" footer="0.5"/>
  <pageSetup orientation="portrait" horizontalDpi="1200" verticalDpi="1200" r:id="rId1"/>
  <headerFooter alignWithMargins="0">
    <oddHeader>&amp;C&amp;"Arial,Bold"&amp;14Tax Day Assignment
Student Answer Sheet</oddHeader>
    <oddFooter>&amp;Cprinted on &amp;D at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28"/>
  <sheetViews>
    <sheetView workbookViewId="0">
      <selection activeCell="A14" sqref="A14"/>
    </sheetView>
  </sheetViews>
  <sheetFormatPr defaultRowHeight="12.75" x14ac:dyDescent="0.2"/>
  <cols>
    <col min="1" max="1" width="53.85546875" customWidth="1"/>
    <col min="2" max="2" width="22.140625" customWidth="1"/>
    <col min="3" max="3" width="15.5703125" customWidth="1"/>
  </cols>
  <sheetData>
    <row r="1" spans="1:3" ht="16.5" x14ac:dyDescent="0.25">
      <c r="A1" s="56" t="s">
        <v>94</v>
      </c>
    </row>
    <row r="2" spans="1:3" ht="16.5" x14ac:dyDescent="0.25">
      <c r="A2" s="56" t="s">
        <v>93</v>
      </c>
    </row>
    <row r="4" spans="1:3" ht="18.75" x14ac:dyDescent="0.3">
      <c r="A4" s="37" t="s">
        <v>72</v>
      </c>
    </row>
    <row r="5" spans="1:3" ht="15" x14ac:dyDescent="0.2">
      <c r="A5" s="38"/>
    </row>
    <row r="6" spans="1:3" ht="19.5" customHeight="1" x14ac:dyDescent="0.2">
      <c r="A6" s="45" t="s">
        <v>73</v>
      </c>
      <c r="B6" s="45" t="s">
        <v>74</v>
      </c>
      <c r="C6" s="58" t="s">
        <v>95</v>
      </c>
    </row>
    <row r="7" spans="1:3" ht="21.75" customHeight="1" x14ac:dyDescent="0.2">
      <c r="A7" s="57" t="s">
        <v>75</v>
      </c>
      <c r="B7" s="55">
        <f>VLOOKUP($A$14,W2Info,3)</f>
        <v>13164</v>
      </c>
      <c r="C7" s="55">
        <f>VLOOKUP($A$14,W2Info,6)</f>
        <v>921.48000000000013</v>
      </c>
    </row>
    <row r="8" spans="1:3" ht="18" x14ac:dyDescent="0.2">
      <c r="A8" s="50" t="s">
        <v>76</v>
      </c>
      <c r="B8" s="45" t="s">
        <v>92</v>
      </c>
      <c r="C8" s="58" t="s">
        <v>96</v>
      </c>
    </row>
    <row r="9" spans="1:3" ht="18" customHeight="1" x14ac:dyDescent="0.2">
      <c r="A9" s="57" t="s">
        <v>77</v>
      </c>
      <c r="B9" s="55">
        <f>VLOOKUP($A$14,W2Info,3)</f>
        <v>13164</v>
      </c>
      <c r="C9" s="55">
        <f>VLOOKUP($A$14,W2Info,4)</f>
        <v>816.16800000000001</v>
      </c>
    </row>
    <row r="10" spans="1:3" ht="21" customHeight="1" x14ac:dyDescent="0.2">
      <c r="A10" s="45" t="s">
        <v>78</v>
      </c>
      <c r="B10" s="45" t="s">
        <v>116</v>
      </c>
      <c r="C10" s="58" t="s">
        <v>97</v>
      </c>
    </row>
    <row r="11" spans="1:3" ht="17.25" customHeight="1" x14ac:dyDescent="0.2">
      <c r="A11" s="46" t="s">
        <v>79</v>
      </c>
      <c r="B11" s="55">
        <f>VLOOKUP($A$14,W2Info,7)</f>
        <v>526.56000000000006</v>
      </c>
      <c r="C11" s="55">
        <f>VLOOKUP($A$14,W2Info,8)</f>
        <v>78.983999999999995</v>
      </c>
    </row>
    <row r="12" spans="1:3" ht="11.25" customHeight="1" x14ac:dyDescent="0.2">
      <c r="A12" s="47" t="s">
        <v>80</v>
      </c>
      <c r="B12" s="53"/>
      <c r="C12" s="54"/>
    </row>
    <row r="13" spans="1:3" ht="19.5" customHeight="1" x14ac:dyDescent="0.2">
      <c r="A13" s="51" t="str">
        <f>VLOOKUP(A14,Gross,2)</f>
        <v>Student</v>
      </c>
      <c r="B13" s="93" t="s">
        <v>87</v>
      </c>
      <c r="C13" s="94"/>
    </row>
    <row r="14" spans="1:3" ht="22.5" customHeight="1" x14ac:dyDescent="0.2">
      <c r="A14" s="52">
        <v>1</v>
      </c>
      <c r="B14" s="48" t="s">
        <v>88</v>
      </c>
      <c r="C14" s="49"/>
    </row>
    <row r="15" spans="1:3" ht="30" customHeight="1" x14ac:dyDescent="0.2">
      <c r="A15" s="39" t="s">
        <v>124</v>
      </c>
      <c r="B15" s="40" t="s">
        <v>81</v>
      </c>
    </row>
    <row r="16" spans="1:3" ht="18" customHeight="1" x14ac:dyDescent="0.2">
      <c r="A16" s="38" t="s">
        <v>82</v>
      </c>
    </row>
    <row r="17" spans="1:3" ht="23.25" customHeight="1" x14ac:dyDescent="0.2">
      <c r="B17" s="40" t="s">
        <v>85</v>
      </c>
    </row>
    <row r="18" spans="1:3" x14ac:dyDescent="0.2">
      <c r="A18" s="40"/>
      <c r="B18" s="40" t="s">
        <v>83</v>
      </c>
    </row>
    <row r="19" spans="1:3" ht="30.75" customHeight="1" x14ac:dyDescent="0.2">
      <c r="B19" s="44" t="s">
        <v>84</v>
      </c>
    </row>
    <row r="20" spans="1:3" ht="15" x14ac:dyDescent="0.2">
      <c r="A20" s="41" t="s">
        <v>89</v>
      </c>
    </row>
    <row r="21" spans="1:3" x14ac:dyDescent="0.2">
      <c r="A21" s="42"/>
    </row>
    <row r="22" spans="1:3" ht="27.75" customHeight="1" x14ac:dyDescent="0.2">
      <c r="A22" s="91" t="s">
        <v>125</v>
      </c>
      <c r="B22" s="92"/>
      <c r="C22" s="92"/>
    </row>
    <row r="23" spans="1:3" ht="60" customHeight="1" x14ac:dyDescent="0.2">
      <c r="A23" s="91" t="s">
        <v>90</v>
      </c>
      <c r="B23" s="92"/>
      <c r="C23" s="92"/>
    </row>
    <row r="24" spans="1:3" ht="35.25" customHeight="1" x14ac:dyDescent="0.2">
      <c r="A24" s="91" t="s">
        <v>126</v>
      </c>
      <c r="B24" s="92"/>
      <c r="C24" s="92"/>
    </row>
    <row r="25" spans="1:3" ht="116.25" customHeight="1" x14ac:dyDescent="0.2">
      <c r="A25" s="91" t="s">
        <v>91</v>
      </c>
      <c r="B25" s="92"/>
      <c r="C25" s="92"/>
    </row>
    <row r="26" spans="1:3" ht="36" customHeight="1" x14ac:dyDescent="0.2">
      <c r="A26" s="91" t="s">
        <v>117</v>
      </c>
      <c r="B26" s="92"/>
      <c r="C26" s="92"/>
    </row>
    <row r="27" spans="1:3" ht="57.75" customHeight="1" x14ac:dyDescent="0.2">
      <c r="A27" s="91" t="s">
        <v>86</v>
      </c>
      <c r="B27" s="92"/>
      <c r="C27" s="92"/>
    </row>
    <row r="28" spans="1:3" ht="15.75" x14ac:dyDescent="0.25">
      <c r="A28" s="43"/>
    </row>
  </sheetData>
  <sheetProtection algorithmName="SHA-512" hashValue="Sl7+vmy+KhuxtEytAvQDDzIey/KoDYuXNNJ5lzxpMCtDTIFUiviJYLywRXlhKSh8l00EO5360C/2htvzeTkhXQ==" saltValue="2nwSKLSQD3cUPuLNt1bu5g==" spinCount="100000" sheet="1" objects="1" scenarios="1"/>
  <mergeCells count="7">
    <mergeCell ref="A27:C27"/>
    <mergeCell ref="B13:C13"/>
    <mergeCell ref="A22:C22"/>
    <mergeCell ref="A23:C23"/>
    <mergeCell ref="A24:C24"/>
    <mergeCell ref="A25:C25"/>
    <mergeCell ref="A26:C26"/>
  </mergeCells>
  <dataValidations count="1">
    <dataValidation type="list" allowBlank="1" showInputMessage="1" showErrorMessage="1" sqref="A14" xr:uid="{00000000-0002-0000-0300-000000000000}">
      <formula1>Students</formula1>
    </dataValidation>
  </dataValidations>
  <pageMargins left="0.7" right="0.45"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9"/>
  <sheetViews>
    <sheetView workbookViewId="0">
      <selection activeCell="A2" sqref="A2"/>
    </sheetView>
  </sheetViews>
  <sheetFormatPr defaultRowHeight="12.75" x14ac:dyDescent="0.2"/>
  <cols>
    <col min="1" max="1" width="9.140625" style="4"/>
    <col min="2" max="2" width="9.140625" style="12"/>
    <col min="3" max="3" width="10.140625" style="3" bestFit="1" customWidth="1"/>
  </cols>
  <sheetData>
    <row r="1" spans="1:3" x14ac:dyDescent="0.2">
      <c r="A1" s="36" t="s">
        <v>123</v>
      </c>
    </row>
    <row r="3" spans="1:3" x14ac:dyDescent="0.2">
      <c r="A3" s="4" t="s">
        <v>8</v>
      </c>
    </row>
    <row r="4" spans="1:3" x14ac:dyDescent="0.2">
      <c r="A4" s="4">
        <v>0</v>
      </c>
      <c r="B4" s="12">
        <v>0.1</v>
      </c>
      <c r="C4" s="3">
        <v>0</v>
      </c>
    </row>
    <row r="5" spans="1:3" x14ac:dyDescent="0.2">
      <c r="A5" s="4">
        <v>9325</v>
      </c>
      <c r="B5" s="12">
        <v>0.15</v>
      </c>
      <c r="C5" s="3">
        <v>932.5</v>
      </c>
    </row>
    <row r="6" spans="1:3" x14ac:dyDescent="0.2">
      <c r="A6" s="4">
        <v>37951</v>
      </c>
      <c r="B6" s="12">
        <v>0.25</v>
      </c>
      <c r="C6" s="3">
        <v>5226.25</v>
      </c>
    </row>
    <row r="7" spans="1:3" x14ac:dyDescent="0.2">
      <c r="A7" s="4">
        <v>91901</v>
      </c>
      <c r="B7" s="12">
        <v>0.28000000000000003</v>
      </c>
      <c r="C7" s="3">
        <v>18713.75</v>
      </c>
    </row>
    <row r="8" spans="1:3" x14ac:dyDescent="0.2">
      <c r="A8" s="4">
        <v>191651</v>
      </c>
      <c r="B8" s="12">
        <v>0.33</v>
      </c>
      <c r="C8" s="3">
        <v>46643.75</v>
      </c>
    </row>
    <row r="9" spans="1:3" x14ac:dyDescent="0.2">
      <c r="A9" s="4">
        <v>416701</v>
      </c>
      <c r="B9" s="12">
        <v>0.35</v>
      </c>
      <c r="C9" s="3">
        <v>120910.25</v>
      </c>
    </row>
  </sheetData>
  <sheetProtection sheet="1" objects="1" scenarios="1"/>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6"/>
  <sheetViews>
    <sheetView showGridLines="0" workbookViewId="0">
      <selection activeCell="A2" sqref="A2"/>
    </sheetView>
  </sheetViews>
  <sheetFormatPr defaultRowHeight="12.75" x14ac:dyDescent="0.2"/>
  <cols>
    <col min="9" max="9" width="11.28515625" customWidth="1"/>
  </cols>
  <sheetData>
    <row r="1" spans="1:2" x14ac:dyDescent="0.2">
      <c r="A1" t="s">
        <v>99</v>
      </c>
    </row>
    <row r="3" spans="1:2" x14ac:dyDescent="0.2">
      <c r="A3" t="s">
        <v>100</v>
      </c>
    </row>
    <row r="4" spans="1:2" x14ac:dyDescent="0.2">
      <c r="B4" t="s">
        <v>101</v>
      </c>
    </row>
    <row r="5" spans="1:2" x14ac:dyDescent="0.2">
      <c r="B5" t="s">
        <v>102</v>
      </c>
    </row>
    <row r="6" spans="1:2" x14ac:dyDescent="0.2">
      <c r="B6" t="s">
        <v>103</v>
      </c>
    </row>
    <row r="7" spans="1:2" x14ac:dyDescent="0.2">
      <c r="B7" t="s">
        <v>104</v>
      </c>
    </row>
    <row r="8" spans="1:2" x14ac:dyDescent="0.2">
      <c r="B8" t="s">
        <v>105</v>
      </c>
    </row>
    <row r="10" spans="1:2" x14ac:dyDescent="0.2">
      <c r="A10" t="s">
        <v>106</v>
      </c>
    </row>
    <row r="11" spans="1:2" x14ac:dyDescent="0.2">
      <c r="A11" t="s">
        <v>107</v>
      </c>
    </row>
    <row r="12" spans="1:2" x14ac:dyDescent="0.2">
      <c r="A12" t="s">
        <v>108</v>
      </c>
    </row>
    <row r="13" spans="1:2" x14ac:dyDescent="0.2">
      <c r="A13" t="s">
        <v>109</v>
      </c>
    </row>
    <row r="15" spans="1:2" x14ac:dyDescent="0.2">
      <c r="A15" s="59" t="s">
        <v>121</v>
      </c>
    </row>
    <row r="16" spans="1:2" x14ac:dyDescent="0.2">
      <c r="A16" s="59" t="s">
        <v>122</v>
      </c>
    </row>
  </sheetData>
  <sheetProtection algorithmName="SHA-512" hashValue="2ta0KZE1OGczk8SFWmUsKCj1ayZ9GOIYJ4ERqC57AItHDFaKXCuxoXVJjvcu8v1wbrkrtDP/Cvby0BU7wypdnw==" saltValue="vF4tuaDTQfCJRIh7YL22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1040EZ answer key</vt:lpstr>
      <vt:lpstr>W2 calculator</vt:lpstr>
      <vt:lpstr>Form 1040 EZ calculator</vt:lpstr>
      <vt:lpstr>W2 printer</vt:lpstr>
      <vt:lpstr>Tax Rate Schedule</vt:lpstr>
      <vt:lpstr>Freeware Agreement</vt:lpstr>
      <vt:lpstr>'1040EZ answer key'!Database</vt:lpstr>
      <vt:lpstr>DataTable</vt:lpstr>
      <vt:lpstr>GreenCalcRow</vt:lpstr>
      <vt:lpstr>GreenRow</vt:lpstr>
      <vt:lpstr>Gross</vt:lpstr>
      <vt:lpstr>GrossIncome1</vt:lpstr>
      <vt:lpstr>GrossIncomes</vt:lpstr>
      <vt:lpstr>GrossLast</vt:lpstr>
      <vt:lpstr>LastCalcRow</vt:lpstr>
      <vt:lpstr>LastRow</vt:lpstr>
      <vt:lpstr>'Form 1040 EZ calculator'!Print_Area</vt:lpstr>
      <vt:lpstr>'W2 printer'!Print_Area</vt:lpstr>
      <vt:lpstr>'1040EZ answer key'!Print_Titles</vt:lpstr>
      <vt:lpstr>'W2 calculator'!Print_Titles</vt:lpstr>
      <vt:lpstr>RandomHigh</vt:lpstr>
      <vt:lpstr>RandomLow</vt:lpstr>
      <vt:lpstr>Students</vt:lpstr>
      <vt:lpstr>TaxTable</vt:lpstr>
      <vt:lpstr>W2Info</vt:lpstr>
      <vt:lpstr>WhiteClacRow</vt:lpstr>
      <vt:lpstr>WhiteRow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Chapman</dc:creator>
  <cp:lastModifiedBy>Bill</cp:lastModifiedBy>
  <cp:lastPrinted>2009-02-28T02:31:18Z</cp:lastPrinted>
  <dcterms:created xsi:type="dcterms:W3CDTF">2009-02-28T02:53:04Z</dcterms:created>
  <dcterms:modified xsi:type="dcterms:W3CDTF">2018-02-07T20:49:48Z</dcterms:modified>
</cp:coreProperties>
</file>